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culos" sheetId="1" r:id="rId4"/>
    <sheet state="hidden" name="Recetas" sheetId="2" r:id="rId5"/>
    <sheet state="visible" name="Cocina" sheetId="3" r:id="rId6"/>
    <sheet state="visible" name="Power Level  Study" sheetId="4" r:id="rId7"/>
    <sheet state="visible" name="Lista de Precios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91">
      <text>
        <t xml:space="preserve">Thunderfall lurcher Sandwich 8.3</t>
      </text>
    </comment>
    <comment authorId="0" ref="AB58">
      <text>
        <t xml:space="preserve">Frostpeak Deadeye Pie 7.3</t>
      </text>
    </comment>
    <comment authorId="0" ref="AB87">
      <text>
        <t xml:space="preserve">Beef Sandwich 8.3</t>
      </text>
    </comment>
    <comment authorId="0" ref="AB54">
      <text>
        <t xml:space="preserve">Pork Pie 7.3</t>
      </text>
    </comment>
    <comment authorId="0" ref="AB83">
      <text>
        <t xml:space="preserve">Mutton Sandwich</t>
      </text>
    </comment>
    <comment authorId="0" ref="AB50">
      <text>
        <t xml:space="preserve">Goose Pie</t>
      </text>
    </comment>
    <comment authorId="0" ref="AB79">
      <text>
        <t xml:space="preserve">Carrot Soup</t>
      </text>
    </comment>
    <comment authorId="0" ref="AB46">
      <text>
        <t xml:space="preserve">Dusthole Crab Omelette 7.1</t>
      </text>
    </comment>
    <comment authorId="0" ref="AB108">
      <text>
        <t xml:space="preserve">Deepwater Kraken Salad 6.1</t>
      </text>
    </comment>
    <comment authorId="0" ref="AB75">
      <text>
        <t xml:space="preserve">Roasted Puremist Snapper</t>
      </text>
    </comment>
    <comment authorId="0" ref="AB42">
      <text>
        <t xml:space="preserve">Pork Omelette 7.1</t>
      </text>
    </comment>
    <comment authorId="0" ref="AB104">
      <text>
        <t xml:space="preserve">Bean salad</t>
      </text>
    </comment>
    <comment authorId="0" ref="AB71">
      <text>
        <t xml:space="preserve">Roast Pork</t>
      </text>
    </comment>
    <comment authorId="0" ref="AB100">
      <text>
        <t xml:space="preserve">Avalonian Beef Sandwich</t>
      </text>
    </comment>
    <comment authorId="0" ref="AB67">
      <text>
        <t xml:space="preserve">Deadwater Eel Stew 8.2</t>
      </text>
    </comment>
    <comment authorId="0" ref="AB96">
      <text>
        <t xml:space="preserve">Avalonian Beef Stew</t>
      </text>
    </comment>
    <comment authorId="0" ref="AB63">
      <text>
        <t xml:space="preserve">Beef Stew 8.2</t>
      </text>
    </comment>
    <comment authorId="0" ref="AB92">
      <text>
        <t xml:space="preserve">Avalonian Pork Omelette</t>
      </text>
    </comment>
    <comment authorId="0" ref="AB59">
      <text>
        <t xml:space="preserve">Goat Stew</t>
      </text>
    </comment>
    <comment authorId="0" ref="AB88">
      <text>
        <t xml:space="preserve">Thunderfall lurcher Sandwich</t>
      </text>
    </comment>
    <comment authorId="0" ref="AB55">
      <text>
        <t xml:space="preserve">Frostpeak Deadeye Pie</t>
      </text>
    </comment>
    <comment authorId="0" ref="AB84">
      <text>
        <t xml:space="preserve">Beef Sandwich</t>
      </text>
    </comment>
    <comment authorId="0" ref="AB51">
      <text>
        <t xml:space="preserve">Pork Pie</t>
      </text>
    </comment>
    <comment authorId="0" ref="AB80">
      <text>
        <t xml:space="preserve">Wheat Soup</t>
      </text>
    </comment>
    <comment authorId="0" ref="AB47">
      <text>
        <t xml:space="preserve">Dusthole Crab Omelette 7.2</t>
      </text>
    </comment>
    <comment authorId="0" ref="AB109">
      <text>
        <t xml:space="preserve">Deepwater Kraken Salad 6.2</t>
      </text>
    </comment>
    <comment authorId="0" ref="AB76">
      <text>
        <t xml:space="preserve">Roasted Puremist Snapper 7.1</t>
      </text>
    </comment>
    <comment authorId="0" ref="AB43">
      <text>
        <t xml:space="preserve">Pork Omelette 7.2</t>
      </text>
    </comment>
    <comment authorId="0" ref="AB105">
      <text>
        <t xml:space="preserve">Turnip salad</t>
      </text>
    </comment>
    <comment authorId="0" ref="AB72">
      <text>
        <t xml:space="preserve">Roast Pork 7.1</t>
      </text>
    </comment>
    <comment authorId="0" ref="AB39">
      <text>
        <t xml:space="preserve">Chicken Omelette</t>
      </text>
    </comment>
    <comment authorId="0" ref="AB101">
      <text>
        <t xml:space="preserve">Avalonian Beef Sandwich 8.1</t>
      </text>
    </comment>
    <comment authorId="0" ref="AB68">
      <text>
        <t xml:space="preserve">Deadwater Eel Stew 8.3</t>
      </text>
    </comment>
    <comment authorId="0" ref="AB97">
      <text>
        <t xml:space="preserve">Avalonian Beef Stew 8.1</t>
      </text>
    </comment>
    <comment authorId="0" ref="AB64">
      <text>
        <t xml:space="preserve">Beef Stew 8.3</t>
      </text>
    </comment>
    <comment authorId="0" ref="AB93">
      <text>
        <t xml:space="preserve">Avalonian Pork Omelette 7.1</t>
      </text>
    </comment>
    <comment authorId="0" ref="AB60">
      <text>
        <t xml:space="preserve">Mutton Stew</t>
      </text>
    </comment>
    <comment authorId="0" ref="AB89">
      <text>
        <t xml:space="preserve">Thunderfall lurcher Sandwich 8.1</t>
      </text>
    </comment>
    <comment authorId="0" ref="AB56">
      <text>
        <t xml:space="preserve">Frostpeak Deadeye Pie 7.1</t>
      </text>
    </comment>
    <comment authorId="0" ref="AB85">
      <text>
        <t xml:space="preserve">Beef Sandwich 8.1</t>
      </text>
    </comment>
    <comment authorId="0" ref="AB52">
      <text>
        <t xml:space="preserve">Pork Pie 7.1</t>
      </text>
    </comment>
    <comment authorId="0" ref="AB81">
      <text>
        <t xml:space="preserve">Cabbage Soup</t>
      </text>
    </comment>
    <comment authorId="0" ref="AB48">
      <text>
        <t xml:space="preserve">Dusthole Crab Omelette 7.3</t>
      </text>
    </comment>
    <comment authorId="0" ref="AB110">
      <text>
        <t xml:space="preserve">Deepwater Kraken Salad 6.3</t>
      </text>
    </comment>
    <comment authorId="0" ref="AB77">
      <text>
        <t xml:space="preserve">Roasted Puremist Snapper 7.2</t>
      </text>
    </comment>
    <comment authorId="0" ref="AB44">
      <text>
        <t xml:space="preserve">Pork Omelette 7.3</t>
      </text>
    </comment>
    <comment authorId="0" ref="AB106">
      <text>
        <t xml:space="preserve">Potato Salad</t>
      </text>
    </comment>
    <comment authorId="0" ref="AB73">
      <text>
        <t xml:space="preserve">Roast Pork 7.2</t>
      </text>
    </comment>
    <comment authorId="0" ref="AB40">
      <text>
        <t xml:space="preserve">Goose Omelette</t>
      </text>
    </comment>
    <comment authorId="0" ref="AB102">
      <text>
        <t xml:space="preserve">Avalonian Beef Sandwich 8.2</t>
      </text>
    </comment>
    <comment authorId="0" ref="AB69">
      <text>
        <t xml:space="preserve">Roast Chicken</t>
      </text>
    </comment>
    <comment authorId="0" ref="AB98">
      <text>
        <t xml:space="preserve">Avalonian Beef Stew 8.2</t>
      </text>
    </comment>
    <comment authorId="0" ref="AB65">
      <text>
        <t xml:space="preserve">Deadwater Eel Stew</t>
      </text>
    </comment>
    <comment authorId="0" ref="AB94">
      <text>
        <t xml:space="preserve">Avalonian Pork Omelette 7.2</t>
      </text>
    </comment>
    <comment authorId="0" ref="AB61">
      <text>
        <t xml:space="preserve">Beef Stew</t>
      </text>
    </comment>
    <comment authorId="0" ref="AB90">
      <text>
        <t xml:space="preserve">Thunderfall lurcher Sandwich 8.2</t>
      </text>
    </comment>
    <comment authorId="0" ref="AB57">
      <text>
        <t xml:space="preserve">Frostpeak Deadeye Pie 7.2</t>
      </text>
    </comment>
    <comment authorId="0" ref="AB86">
      <text>
        <t xml:space="preserve">Beef Sandwich 8.2</t>
      </text>
    </comment>
    <comment authorId="0" ref="AB53">
      <text>
        <t xml:space="preserve">Pork Pie 7.2</t>
      </text>
    </comment>
    <comment authorId="0" ref="AB82">
      <text>
        <t xml:space="preserve">Goat Sandwich</t>
      </text>
    </comment>
    <comment authorId="0" ref="AB49">
      <text>
        <t xml:space="preserve">Chicken Pie</t>
      </text>
    </comment>
    <comment authorId="0" ref="AB78">
      <text>
        <t xml:space="preserve">Roasted Puremist Snapper 7.3</t>
      </text>
    </comment>
    <comment authorId="0" ref="AB45">
      <text>
        <t xml:space="preserve">Dusthole Crab Omelette</t>
      </text>
    </comment>
    <comment authorId="0" ref="AB107">
      <text>
        <t xml:space="preserve">Deepwater Kraken Salad</t>
      </text>
    </comment>
    <comment authorId="0" ref="AB74">
      <text>
        <t xml:space="preserve">Roast Pork 7.3</t>
      </text>
    </comment>
    <comment authorId="0" ref="AB41">
      <text>
        <t xml:space="preserve">Pork Omelette</t>
      </text>
    </comment>
    <comment authorId="0" ref="AB103">
      <text>
        <t xml:space="preserve">Avalonian Beef Sandwich 8.3</t>
      </text>
    </comment>
    <comment authorId="0" ref="AB70">
      <text>
        <t xml:space="preserve">Roast Goose</t>
      </text>
    </comment>
    <comment authorId="0" ref="AB99">
      <text>
        <t xml:space="preserve">Avalonian Beef Stew 8.3</t>
      </text>
    </comment>
    <comment authorId="0" ref="AB66">
      <text>
        <t xml:space="preserve">Deadwater Eel Stew 8.1</t>
      </text>
    </comment>
    <comment authorId="0" ref="AB95">
      <text>
        <t xml:space="preserve">Avalonian Pork Omelette 7.3</t>
      </text>
    </comment>
    <comment authorId="0" ref="AB62">
      <text>
        <t xml:space="preserve">Beef Stew 8.1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1">
      <text>
        <t xml:space="preserve">Avalonian Beef Stew 8.1</t>
      </text>
    </comment>
    <comment authorId="0" ref="G38">
      <text>
        <t xml:space="preserve">Deadwater Eel Stew 8.3</t>
      </text>
    </comment>
    <comment authorId="0" ref="G5">
      <text>
        <t xml:space="preserve">Chicken Omelette</t>
      </text>
    </comment>
    <comment authorId="0" ref="G67">
      <text>
        <t xml:space="preserve">Avalonian Pork Omelette 7.1</t>
      </text>
    </comment>
    <comment authorId="0" ref="G34">
      <text>
        <t xml:space="preserve">Beef Stew 8.3</t>
      </text>
    </comment>
    <comment authorId="0" ref="G63">
      <text>
        <t xml:space="preserve">Thunderfall lurcher Sandwich 8.3</t>
      </text>
    </comment>
    <comment authorId="0" ref="G30">
      <text>
        <t xml:space="preserve">Mutton Stew</t>
      </text>
    </comment>
    <comment authorId="0" ref="G92">
      <text>
        <t xml:space="preserve">Cabbage Soup</t>
      </text>
    </comment>
    <comment authorId="0" ref="G59">
      <text>
        <t xml:space="preserve">Beef Sandwich 8.3</t>
      </text>
    </comment>
    <comment authorId="0" ref="G26">
      <text>
        <t xml:space="preserve">Frostpeak Deadeye Pie 7.3</t>
      </text>
    </comment>
    <comment authorId="0" ref="G55">
      <text>
        <t xml:space="preserve">Mutton Sandwich</t>
      </text>
    </comment>
    <comment authorId="0" ref="G22">
      <text>
        <t xml:space="preserve">Pork Pie 7.3</t>
      </text>
    </comment>
    <comment authorId="0" ref="G84">
      <text>
        <t xml:space="preserve">Deepwater Kraken Salad 6.1</t>
      </text>
    </comment>
    <comment authorId="0" ref="G18">
      <text>
        <t xml:space="preserve">Goose Pie</t>
      </text>
    </comment>
    <comment authorId="0" ref="G80">
      <text>
        <t xml:space="preserve">Bean salad</t>
      </text>
    </comment>
    <comment authorId="0" ref="G47">
      <text>
        <t xml:space="preserve">Roasted Puremist Snapper</t>
      </text>
    </comment>
    <comment authorId="0" ref="G14">
      <text>
        <t xml:space="preserve">Dusthole Crab Omelette 7.3</t>
      </text>
    </comment>
    <comment authorId="0" ref="G76">
      <text>
        <t xml:space="preserve">Avalonian Beef Sandwich 8.2</t>
      </text>
    </comment>
    <comment authorId="0" ref="G43">
      <text>
        <t xml:space="preserve">Roast Pork</t>
      </text>
    </comment>
    <comment authorId="0" ref="G10">
      <text>
        <t xml:space="preserve">Pork Omelette 7.3</t>
      </text>
    </comment>
    <comment authorId="0" ref="G72">
      <text>
        <t xml:space="preserve">Avalonian Beef Stew 8.2</t>
      </text>
    </comment>
    <comment authorId="0" ref="G6">
      <text>
        <t xml:space="preserve">Goose Omelette</t>
      </text>
    </comment>
    <comment authorId="0" ref="G68">
      <text>
        <t xml:space="preserve">Avalonian Pork Omelette 7.2</t>
      </text>
    </comment>
    <comment authorId="0" ref="G35">
      <text>
        <t xml:space="preserve">Deadwater Eel Stew</t>
      </text>
    </comment>
    <comment authorId="0" ref="G31">
      <text>
        <t xml:space="preserve">Beef Stew</t>
      </text>
    </comment>
    <comment authorId="0" ref="G60">
      <text>
        <t xml:space="preserve">Thunderfall lurcher Sandwich</t>
      </text>
    </comment>
    <comment authorId="0" ref="G56">
      <text>
        <t xml:space="preserve">Beef Sandwich</t>
      </text>
    </comment>
    <comment authorId="0" ref="G23">
      <text>
        <t xml:space="preserve">Frostpeak Deadeye Pie</t>
      </text>
    </comment>
    <comment authorId="0" ref="G85">
      <text>
        <t xml:space="preserve">Deepwater Kraken Salad 6.2</t>
      </text>
    </comment>
    <comment authorId="0" ref="G19">
      <text>
        <t xml:space="preserve">Pork Pie</t>
      </text>
    </comment>
    <comment authorId="0" ref="G81">
      <text>
        <t xml:space="preserve">Turnip salad</t>
      </text>
    </comment>
    <comment authorId="0" ref="G48">
      <text>
        <t xml:space="preserve">Roasted Puremist Snapper 7.1</t>
      </text>
    </comment>
    <comment authorId="0" ref="G77">
      <text>
        <t xml:space="preserve">Avalonian Beef Sandwich 8.3</t>
      </text>
    </comment>
    <comment authorId="0" ref="G44">
      <text>
        <t xml:space="preserve">Roast Pork 7.1</t>
      </text>
    </comment>
    <comment authorId="0" ref="G11">
      <text>
        <t xml:space="preserve">Dusthole Crab Omelette</t>
      </text>
    </comment>
    <comment authorId="0" ref="G73">
      <text>
        <t xml:space="preserve">Avalonian Beef Stew 8.3</t>
      </text>
    </comment>
    <comment authorId="0" ref="G7">
      <text>
        <t xml:space="preserve">Pork Omelette</t>
      </text>
    </comment>
    <comment authorId="0" ref="G69">
      <text>
        <t xml:space="preserve">Avalonian Pork Omelette 7.3</t>
      </text>
    </comment>
    <comment authorId="0" ref="G36">
      <text>
        <t xml:space="preserve">Deadwater Eel Stew 8.1</t>
      </text>
    </comment>
    <comment authorId="0" ref="G32">
      <text>
        <t xml:space="preserve">Beef Stew 8.1</t>
      </text>
    </comment>
    <comment authorId="0" ref="G61">
      <text>
        <t xml:space="preserve">Thunderfall lurcher Sandwich 8.1</t>
      </text>
    </comment>
    <comment authorId="0" ref="G90">
      <text>
        <t xml:space="preserve">Carrot Soup</t>
      </text>
    </comment>
    <comment authorId="0" ref="G57">
      <text>
        <t xml:space="preserve">Beef Sandwich 8.1</t>
      </text>
    </comment>
    <comment authorId="0" ref="G24">
      <text>
        <t xml:space="preserve">Frostpeak Deadeye Pie 7.1</t>
      </text>
    </comment>
    <comment authorId="0" ref="G86">
      <text>
        <t xml:space="preserve">Deepwater Kraken Salad 6.3</t>
      </text>
    </comment>
    <comment authorId="0" ref="G20">
      <text>
        <t xml:space="preserve">Pork Pie 7.1</t>
      </text>
    </comment>
    <comment authorId="0" ref="G82">
      <text>
        <t xml:space="preserve">Potato Salad</t>
      </text>
    </comment>
    <comment authorId="0" ref="G49">
      <text>
        <t xml:space="preserve">Roasted Puremist Snapper 7.2</t>
      </text>
    </comment>
    <comment authorId="0" ref="G45">
      <text>
        <t xml:space="preserve">Roast Pork 7.2</t>
      </text>
    </comment>
    <comment authorId="0" ref="G12">
      <text>
        <t xml:space="preserve">Dusthole Crab Omelette 7.1</t>
      </text>
    </comment>
    <comment authorId="0" ref="G74">
      <text>
        <t xml:space="preserve">Avalonian Beef Sandwich</t>
      </text>
    </comment>
    <comment authorId="0" ref="G41">
      <text>
        <t xml:space="preserve">Roast Chicken</t>
      </text>
    </comment>
    <comment authorId="0" ref="G8">
      <text>
        <t xml:space="preserve">Pork Omelette 7.1</t>
      </text>
    </comment>
    <comment authorId="0" ref="G70">
      <text>
        <t xml:space="preserve">Avalonian Beef Stew</t>
      </text>
    </comment>
    <comment authorId="0" ref="G37">
      <text>
        <t xml:space="preserve">Deadwater Eel Stew 8.2</t>
      </text>
    </comment>
    <comment authorId="0" ref="G66">
      <text>
        <t xml:space="preserve">Avalonian Pork Omelette</t>
      </text>
    </comment>
    <comment authorId="0" ref="G33">
      <text>
        <t xml:space="preserve">Beef Stew 8.2</t>
      </text>
    </comment>
    <comment authorId="0" ref="G62">
      <text>
        <t xml:space="preserve">Thunderfall lurcher Sandwich 8.2</t>
      </text>
    </comment>
    <comment authorId="0" ref="G29">
      <text>
        <t xml:space="preserve">Goat Stew</t>
      </text>
    </comment>
    <comment authorId="0" ref="G91">
      <text>
        <t xml:space="preserve">Wheat Soup</t>
      </text>
    </comment>
    <comment authorId="0" ref="G58">
      <text>
        <t xml:space="preserve">Beef Sandwich 8.2</t>
      </text>
    </comment>
    <comment authorId="0" ref="G25">
      <text>
        <t xml:space="preserve">Frostpeak Deadeye Pie 7.2</t>
      </text>
    </comment>
    <comment authorId="0" ref="G54">
      <text>
        <t xml:space="preserve">Goat Sandwich</t>
      </text>
    </comment>
    <comment authorId="0" ref="G21">
      <text>
        <t xml:space="preserve">Pork Pie 7.2</t>
      </text>
    </comment>
    <comment authorId="0" ref="G83">
      <text>
        <t xml:space="preserve">Deepwater Kraken Salad</t>
      </text>
    </comment>
    <comment authorId="0" ref="G50">
      <text>
        <t xml:space="preserve">Roasted Puremist Snapper 7.3</t>
      </text>
    </comment>
    <comment authorId="0" ref="G17">
      <text>
        <t xml:space="preserve">Chicken Pie</t>
      </text>
    </comment>
    <comment authorId="0" ref="G46">
      <text>
        <t xml:space="preserve">Roast Pork 7.3</t>
      </text>
    </comment>
    <comment authorId="0" ref="G13">
      <text>
        <t xml:space="preserve">Dusthole Crab Omelette 7.2</t>
      </text>
    </comment>
    <comment authorId="0" ref="G75">
      <text>
        <t xml:space="preserve">Avalonian Beef Sandwich 8.1</t>
      </text>
    </comment>
    <comment authorId="0" ref="G42">
      <text>
        <t xml:space="preserve">Roast Goose</t>
      </text>
    </comment>
    <comment authorId="0" ref="G9">
      <text>
        <t xml:space="preserve">Pork Omelette 7.2</t>
      </text>
    </comment>
  </commentList>
</comments>
</file>

<file path=xl/sharedStrings.xml><?xml version="1.0" encoding="utf-8"?>
<sst xmlns="http://schemas.openxmlformats.org/spreadsheetml/2006/main" count="952" uniqueCount="216">
  <si>
    <t>receta</t>
  </si>
  <si>
    <t>indice</t>
  </si>
  <si>
    <t>Salsa Lv1</t>
  </si>
  <si>
    <t>Salsa Lv2</t>
  </si>
  <si>
    <t>Salsa Lv3</t>
  </si>
  <si>
    <t>Energia Ava.</t>
  </si>
  <si>
    <t xml:space="preserve">Unidades </t>
  </si>
  <si>
    <t>Recipe</t>
  </si>
  <si>
    <t>Costo Unit</t>
  </si>
  <si>
    <t>Precio Venta</t>
  </si>
  <si>
    <t>Profit Unit</t>
  </si>
  <si>
    <t>Profit Bache</t>
  </si>
  <si>
    <t>Silver/Focus</t>
  </si>
  <si>
    <t>Foco total</t>
  </si>
  <si>
    <t>Ingrediente 1</t>
  </si>
  <si>
    <t>Cnt</t>
  </si>
  <si>
    <t>Ingrediente 2</t>
  </si>
  <si>
    <t>Ingrediente 3</t>
  </si>
  <si>
    <t>Ingrediente 4</t>
  </si>
  <si>
    <t>Sauce</t>
  </si>
  <si>
    <t>Especial</t>
  </si>
  <si>
    <t>Foco/Unidad</t>
  </si>
  <si>
    <t>Unidades/Crafteo</t>
  </si>
  <si>
    <t>Comision Estacion</t>
  </si>
  <si>
    <t>Para Max LVL</t>
  </si>
  <si>
    <t>Fama</t>
  </si>
  <si>
    <t>Nombre</t>
  </si>
  <si>
    <t>Base Focus</t>
  </si>
  <si>
    <t>Igrediente 1</t>
  </si>
  <si>
    <t>Igrediente 2</t>
  </si>
  <si>
    <t>Igrediente 3</t>
  </si>
  <si>
    <t>Igrediente 4</t>
  </si>
  <si>
    <t>Energia Ava</t>
  </si>
  <si>
    <t>Salsa</t>
  </si>
  <si>
    <t>Unidades</t>
  </si>
  <si>
    <t>IV</t>
  </si>
  <si>
    <t>Tipo</t>
  </si>
  <si>
    <t>Eficiencia de Foco</t>
  </si>
  <si>
    <t>Factor</t>
  </si>
  <si>
    <t>Carrot</t>
  </si>
  <si>
    <t>Sopa de Zanahorias</t>
  </si>
  <si>
    <t>Sopas</t>
  </si>
  <si>
    <t>Carniceria</t>
  </si>
  <si>
    <t>Bean</t>
  </si>
  <si>
    <t>Ensalada de Frijoles</t>
  </si>
  <si>
    <t>Ensaladas</t>
  </si>
  <si>
    <t>Ingredientes</t>
  </si>
  <si>
    <t>Wheat</t>
  </si>
  <si>
    <t>Sopa de Trigo</t>
  </si>
  <si>
    <t>Bocadillos</t>
  </si>
  <si>
    <t>Turnip</t>
  </si>
  <si>
    <t>Pastel de Pollo</t>
  </si>
  <si>
    <t>Flour</t>
  </si>
  <si>
    <t>Raw chicken</t>
  </si>
  <si>
    <t>Pasteles</t>
  </si>
  <si>
    <t>Guisos</t>
  </si>
  <si>
    <t>Cabbage</t>
  </si>
  <si>
    <t>Tortilla de Pollo</t>
  </si>
  <si>
    <t>Hen eggs</t>
  </si>
  <si>
    <t>Tortillas</t>
  </si>
  <si>
    <t>Potatoes</t>
  </si>
  <si>
    <t>Pollo Asado</t>
  </si>
  <si>
    <t>Goat's milk</t>
  </si>
  <si>
    <t>Asados</t>
  </si>
  <si>
    <t>Bundle of corn</t>
  </si>
  <si>
    <t>Ensalada de Rábanos</t>
  </si>
  <si>
    <t>Pumpkin</t>
  </si>
  <si>
    <t>Guiso de Cabra</t>
  </si>
  <si>
    <t>Bread</t>
  </si>
  <si>
    <t>Raw goat</t>
  </si>
  <si>
    <t>Dragon teasel</t>
  </si>
  <si>
    <t>Bocadillo de Cabra</t>
  </si>
  <si>
    <t>Goat's butter</t>
  </si>
  <si>
    <t>Elusive Foxglove</t>
  </si>
  <si>
    <t>Sopa de Col</t>
  </si>
  <si>
    <t>Firetouched mullein</t>
  </si>
  <si>
    <t>Pastel de Ganso</t>
  </si>
  <si>
    <t>Raw goose</t>
  </si>
  <si>
    <t>Ghoul Yarrow</t>
  </si>
  <si>
    <t>Tortilla de Ganso</t>
  </si>
  <si>
    <t>Goose eggs</t>
  </si>
  <si>
    <t>Ganso Asado</t>
  </si>
  <si>
    <t>Sheep's milk</t>
  </si>
  <si>
    <t>Ensalada de Patatas</t>
  </si>
  <si>
    <t>Raw Goose</t>
  </si>
  <si>
    <t>Ensalada de Kraken</t>
  </si>
  <si>
    <t>Deepwater Kraken</t>
  </si>
  <si>
    <t>Raw mutton</t>
  </si>
  <si>
    <t>Ensalada de Kraken .1</t>
  </si>
  <si>
    <t>Raw pork</t>
  </si>
  <si>
    <t>Ensalada de Kraken .2</t>
  </si>
  <si>
    <t>Raw beef</t>
  </si>
  <si>
    <t>Ensalada de Kraken .3</t>
  </si>
  <si>
    <t>Guiso de Carnero</t>
  </si>
  <si>
    <t>Bocadillo de Carnero</t>
  </si>
  <si>
    <t>sheep's butter</t>
  </si>
  <si>
    <t>Pastel de Cerdo</t>
  </si>
  <si>
    <t>Fama actual</t>
  </si>
  <si>
    <t>Nivel Meta</t>
  </si>
  <si>
    <t>Fama Requerida</t>
  </si>
  <si>
    <t>Pastel de Cerdo .1</t>
  </si>
  <si>
    <t>-</t>
  </si>
  <si>
    <t>Pastel de Cerdo .2</t>
  </si>
  <si>
    <t>Pastel de Cerdo .3</t>
  </si>
  <si>
    <t>Tortilla de Cerdo</t>
  </si>
  <si>
    <t>Tortilla de Cerdo .1</t>
  </si>
  <si>
    <t>Cow's milk</t>
  </si>
  <si>
    <t>Tortilla de Cerdo .2</t>
  </si>
  <si>
    <t>Cow's butter</t>
  </si>
  <si>
    <t>Tortilla de Cerdo .3</t>
  </si>
  <si>
    <t>Pastel de Ojo Muerto</t>
  </si>
  <si>
    <t>Frostpeak Deadeye</t>
  </si>
  <si>
    <t>Pastel de Ojo Muerto .1</t>
  </si>
  <si>
    <t>Dusthole Crab</t>
  </si>
  <si>
    <t>Pastel de Ojo Muerto .2</t>
  </si>
  <si>
    <t>Deadwater Eel</t>
  </si>
  <si>
    <t>Pastel de Ojo Muerto .3</t>
  </si>
  <si>
    <t>Puremist Snapper</t>
  </si>
  <si>
    <t>Tortilla de Cangrejo</t>
  </si>
  <si>
    <t>Thunderfall lurcher</t>
  </si>
  <si>
    <t>Tortilla de Cangrejo .1</t>
  </si>
  <si>
    <t>Tortilla de Cangrejo .2</t>
  </si>
  <si>
    <t>Tortilla de Cangrejo .3</t>
  </si>
  <si>
    <t>Cerdo Asado</t>
  </si>
  <si>
    <t>Cerdo Asado .1</t>
  </si>
  <si>
    <t>Cerdo Asado .2</t>
  </si>
  <si>
    <t>Cerdo Asado .3</t>
  </si>
  <si>
    <t>Guiso de Ternera</t>
  </si>
  <si>
    <t>Guiso de Ternera .1</t>
  </si>
  <si>
    <t>Guiso de Ternera .2</t>
  </si>
  <si>
    <t>Guiso de Ternera .3</t>
  </si>
  <si>
    <t>Guiso de Anguila Agua Podrida</t>
  </si>
  <si>
    <t>Guiso de Anguila Agua Podrida .1</t>
  </si>
  <si>
    <t>Guiso de Anguila Agua Podrida .2</t>
  </si>
  <si>
    <t>Guiso de Anguila Agua Podrida .3</t>
  </si>
  <si>
    <t>Bocadillo de Ternera</t>
  </si>
  <si>
    <t>Bocadillo de Ternera .1</t>
  </si>
  <si>
    <t>Bocadillo de Ternera .2</t>
  </si>
  <si>
    <t>Bocadillo de Ternera .3</t>
  </si>
  <si>
    <t>Bocadillo de Locha</t>
  </si>
  <si>
    <t>Bocadillo de Locha .1</t>
  </si>
  <si>
    <t>Bocadillo de Locha .2</t>
  </si>
  <si>
    <t>Bocadillo de Locha .3</t>
  </si>
  <si>
    <t>Tortilla de Cerdo Ava</t>
  </si>
  <si>
    <t>Tortilla de Cerdo Ava .1</t>
  </si>
  <si>
    <t>Tortilla de Cerdo Ava .2</t>
  </si>
  <si>
    <t>Tortilla de Cerdo Ava .3</t>
  </si>
  <si>
    <t>Guiso de Ternera Ava</t>
  </si>
  <si>
    <t>Guiso de Ternera Ava .1</t>
  </si>
  <si>
    <t>Guiso de Ternera Ava .2</t>
  </si>
  <si>
    <t>Guiso de Ternera Ava .3</t>
  </si>
  <si>
    <t>Sopa</t>
  </si>
  <si>
    <t>Bocadillo de Ternera Ava</t>
  </si>
  <si>
    <t>Ensalada</t>
  </si>
  <si>
    <t>Bocadillo de Ternera Ava .1</t>
  </si>
  <si>
    <t>Bocadillo de Ternera Ava .2</t>
  </si>
  <si>
    <t>Pastel</t>
  </si>
  <si>
    <t>Bocadillo de Ternera Ava .3</t>
  </si>
  <si>
    <t>Tortilla</t>
  </si>
  <si>
    <t>Roast</t>
  </si>
  <si>
    <t>Guiso</t>
  </si>
  <si>
    <t>Pargo de Niebla Pura Asado</t>
  </si>
  <si>
    <t>Bocadillo</t>
  </si>
  <si>
    <t>Pargo de Niebla Pura Asado .1</t>
  </si>
  <si>
    <t>Pargo de Niebla Pura Asado .2</t>
  </si>
  <si>
    <t>Pargo de Niebla Pura Asado .3</t>
  </si>
  <si>
    <t>Ingrediente</t>
  </si>
  <si>
    <t>COCINA BÁSICA 1.3</t>
  </si>
  <si>
    <t xml:space="preserve">Dave Okey </t>
  </si>
  <si>
    <t>Instrucciones</t>
  </si>
  <si>
    <t>Niveles / Specs</t>
  </si>
  <si>
    <t>Albion En Español</t>
  </si>
  <si>
    <t>Cocinero</t>
  </si>
  <si>
    <t>CONFIGURACIÓN</t>
  </si>
  <si>
    <t>Premium</t>
  </si>
  <si>
    <t>Coste de Estacion</t>
  </si>
  <si>
    <t>Foco</t>
  </si>
  <si>
    <t>R. de Recursos</t>
  </si>
  <si>
    <t>Bono de Ciudad</t>
  </si>
  <si>
    <t>Impuestos</t>
  </si>
  <si>
    <t>Platillo</t>
  </si>
  <si>
    <t>Costo de Fabrica</t>
  </si>
  <si>
    <t xml:space="preserve">Precio Venta </t>
  </si>
  <si>
    <t>Ganancias</t>
  </si>
  <si>
    <t>Plata/Foco</t>
  </si>
  <si>
    <t>Lista de Compras</t>
  </si>
  <si>
    <t>#</t>
  </si>
  <si>
    <t>Item</t>
  </si>
  <si>
    <t>Cantidad</t>
  </si>
  <si>
    <t>Precio</t>
  </si>
  <si>
    <t>Total</t>
  </si>
  <si>
    <t xml:space="preserve"> </t>
  </si>
  <si>
    <t>Total:</t>
  </si>
  <si>
    <t xml:space="preserve"> Inversion total (Comision + Material):</t>
  </si>
  <si>
    <t>TOTAL</t>
  </si>
  <si>
    <t>Llena los precios AQUÍ</t>
  </si>
  <si>
    <t>Receta</t>
  </si>
  <si>
    <t>Costo de Estudio</t>
  </si>
  <si>
    <t>Plata/Fama</t>
  </si>
  <si>
    <t>Restantes</t>
  </si>
  <si>
    <t>Costo Total</t>
  </si>
  <si>
    <t>POWER-LEVEL DE COCINA</t>
  </si>
  <si>
    <t>Estacion</t>
  </si>
  <si>
    <t>Masteries</t>
  </si>
  <si>
    <t>Nivel Actual</t>
  </si>
  <si>
    <t>Bocadilo</t>
  </si>
  <si>
    <t xml:space="preserve">Guiso de Anguila </t>
  </si>
  <si>
    <t>Pan</t>
  </si>
  <si>
    <t>VEGGIES</t>
  </si>
  <si>
    <t>Icono</t>
  </si>
  <si>
    <t>Plato</t>
  </si>
  <si>
    <t>HERBS</t>
  </si>
  <si>
    <t>CARNES</t>
  </si>
  <si>
    <t>PRODUCTOS</t>
  </si>
  <si>
    <t>PECES</t>
  </si>
  <si>
    <t>MISCS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</si>
</sst>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0"/>
    <numFmt numFmtId="166" formatCode="0.00000"/>
  </numFmts>
  <fonts count="34">
    <font>
      <sz val="10.0"/>
      <color rgb="FF000000"/>
      <name val="Arial"/>
    </font>
    <font/>
    <font>
      <name val="Arial"/>
    </font>
    <font>
      <b/>
      <sz val="23.0"/>
      <color rgb="FFFFFFFF"/>
    </font>
    <font>
      <b/>
      <u/>
      <sz val="17.0"/>
      <color rgb="FF000000"/>
    </font>
    <font>
      <color rgb="FFFFFFFF"/>
    </font>
    <font>
      <b/>
      <u/>
      <sz val="10.0"/>
      <color rgb="FF00FF00"/>
      <name val="Roboto Mono"/>
    </font>
    <font>
      <b/>
      <u/>
      <sz val="17.0"/>
      <color rgb="FF6441A5"/>
    </font>
    <font>
      <b/>
      <sz val="17.0"/>
      <color rgb="FFFFFFFF"/>
    </font>
    <font>
      <b/>
      <u/>
      <sz val="17.0"/>
      <color rgb="FF0000FF"/>
    </font>
    <font>
      <b/>
      <color rgb="FFFFFFFF"/>
      <name val="Arial"/>
    </font>
    <font>
      <b/>
      <sz val="18.0"/>
      <color rgb="FFFFFFFF"/>
    </font>
    <font>
      <b/>
      <color rgb="FFFFFFFF"/>
    </font>
    <font>
      <b/>
      <sz val="18.0"/>
      <color rgb="FFFFFFFF"/>
      <name val="Arial"/>
    </font>
    <font>
      <b/>
      <sz val="10.0"/>
      <name val="Arial"/>
    </font>
    <font>
      <sz val="10.0"/>
      <color rgb="FFFFFFFF"/>
      <name val="Arial"/>
    </font>
    <font>
      <b/>
      <sz val="10.0"/>
      <color rgb="FFFFFFFF"/>
      <name val="Arial"/>
    </font>
    <font>
      <sz val="16.0"/>
      <name val="Caveat"/>
    </font>
    <font>
      <b/>
    </font>
    <font>
      <b/>
      <sz val="16.0"/>
      <color rgb="FFFFFFFF"/>
    </font>
    <font>
      <b/>
      <sz val="13.0"/>
      <color rgb="FFFFFFFF"/>
    </font>
    <font>
      <b/>
      <u/>
      <sz val="12.0"/>
      <color rgb="FF00FF00"/>
      <name val="Roboto Mono"/>
    </font>
    <font>
      <sz val="10.0"/>
      <name val="Arial"/>
    </font>
    <font>
      <color rgb="FF24292E"/>
    </font>
    <font>
      <color rgb="FF24292E"/>
      <name val="Arial"/>
    </font>
    <font>
      <b/>
      <sz val="12.0"/>
      <color rgb="FFFFFFFF"/>
    </font>
    <font>
      <sz val="12.0"/>
      <color rgb="FFFFFFFF"/>
    </font>
    <font>
      <sz val="11.0"/>
      <color rgb="FFFFFFFF"/>
      <name val="Inconsolata"/>
    </font>
    <font>
      <b/>
      <sz val="18.0"/>
      <name val="Arial"/>
    </font>
    <font>
      <b/>
      <sz val="11.0"/>
      <color rgb="FFFFFFFF"/>
    </font>
    <font>
      <b/>
      <sz val="11.0"/>
      <name val="Arial"/>
    </font>
    <font>
      <b/>
      <name val="Arial"/>
    </font>
    <font>
      <sz val="10.0"/>
    </font>
    <font>
      <b/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24292E"/>
        <bgColor rgb="FF24292E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485159"/>
        <bgColor rgb="FF485159"/>
      </patternFill>
    </fill>
    <fill>
      <patternFill patternType="solid">
        <fgColor rgb="FF5A5C5D"/>
        <bgColor rgb="FF5A5C5D"/>
      </patternFill>
    </fill>
    <fill>
      <patternFill patternType="solid">
        <fgColor rgb="FF4285F4"/>
        <bgColor rgb="FF4285F4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5D0A18"/>
        <bgColor rgb="FF5D0A18"/>
      </patternFill>
    </fill>
    <fill>
      <patternFill patternType="solid">
        <fgColor rgb="FF660000"/>
        <bgColor rgb="FF660000"/>
      </patternFill>
    </fill>
    <fill>
      <patternFill patternType="solid">
        <fgColor rgb="FFFF8AD0"/>
        <bgColor rgb="FFFF8AD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78EAF7"/>
        <bgColor rgb="FF78EAF7"/>
      </patternFill>
    </fill>
    <fill>
      <patternFill patternType="solid">
        <fgColor rgb="FF4C1130"/>
        <bgColor rgb="FF4C113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351C75"/>
        <bgColor rgb="FF351C75"/>
      </patternFill>
    </fill>
    <fill>
      <patternFill patternType="solid">
        <fgColor rgb="FF783F04"/>
        <bgColor rgb="FF783F04"/>
      </patternFill>
    </fill>
  </fills>
  <borders count="70">
    <border/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ck">
        <color rgb="FF8E7CC3"/>
      </left>
    </border>
    <border>
      <right style="thick">
        <color rgb="FF8E7CC3"/>
      </right>
    </border>
    <border>
      <left style="thick">
        <color rgb="FF8E7CC3"/>
      </left>
      <bottom style="thick">
        <color rgb="FF8E7CC3"/>
      </bottom>
    </border>
    <border>
      <bottom style="thick">
        <color rgb="FF8E7CC3"/>
      </bottom>
    </border>
    <border>
      <right style="thick">
        <color rgb="FF8E7CC3"/>
      </right>
      <bottom style="thick">
        <color rgb="FF8E7CC3"/>
      </bottom>
    </border>
    <border>
      <left style="thick">
        <color rgb="FF38761D"/>
      </left>
      <top style="thick">
        <color rgb="FF38761D"/>
      </top>
    </border>
    <border>
      <top style="thick">
        <color rgb="FF38761D"/>
      </top>
    </border>
    <border>
      <right style="thick">
        <color rgb="FF38761D"/>
      </right>
      <top style="thick">
        <color rgb="FF38761D"/>
      </top>
    </border>
    <border>
      <left style="thick">
        <color rgb="FF4285F4"/>
      </left>
    </border>
    <border>
      <right style="thick">
        <color rgb="FF4285F4"/>
      </right>
    </border>
    <border>
      <left style="thick">
        <color rgb="FF38761D"/>
      </left>
      <bottom style="thick">
        <color rgb="FF38761D"/>
      </bottom>
    </border>
    <border>
      <bottom style="thick">
        <color rgb="FF38761D"/>
      </bottom>
    </border>
    <border>
      <right style="thick">
        <color rgb="FF38761D"/>
      </right>
      <bottom style="thick">
        <color rgb="FF38761D"/>
      </bottom>
    </border>
    <border>
      <left style="thick">
        <color rgb="FF4285F4"/>
      </left>
      <bottom style="thick">
        <color rgb="FF4285F4"/>
      </bottom>
    </border>
    <border>
      <bottom style="thick">
        <color rgb="FF4285F4"/>
      </bottom>
    </border>
    <border>
      <right style="thick">
        <color rgb="FF4285F4"/>
      </right>
      <bottom style="thick">
        <color rgb="FF4285F4"/>
      </bottom>
    </border>
    <border>
      <left style="thick">
        <color rgb="FF38761D"/>
      </left>
    </border>
    <border>
      <right style="thick">
        <color rgb="FF38761D"/>
      </right>
    </border>
    <border>
      <left style="thick">
        <color rgb="FF6D9EEB"/>
      </left>
      <top style="thick">
        <color rgb="FF6D9EEB"/>
      </top>
    </border>
    <border>
      <top style="thick">
        <color rgb="FF6D9EEB"/>
      </top>
    </border>
    <border>
      <right style="thick">
        <color rgb="FF6D9EEB"/>
      </right>
      <top style="thick">
        <color rgb="FF6D9EEB"/>
      </top>
    </border>
    <border>
      <left style="thick">
        <color rgb="FF6D9EEB"/>
      </left>
      <bottom style="thick">
        <color rgb="FF6D9EEB"/>
      </bottom>
    </border>
    <border>
      <bottom style="thick">
        <color rgb="FF6D9EEB"/>
      </bottom>
    </border>
    <border>
      <right style="thick">
        <color rgb="FF6D9EEB"/>
      </right>
      <bottom style="thick">
        <color rgb="FF6D9EEB"/>
      </bottom>
    </border>
    <border>
      <left style="thick">
        <color rgb="FF6D9EEB"/>
      </left>
    </border>
    <border>
      <right style="thick">
        <color rgb="FF6D9EEB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uble">
        <color rgb="FFBF9000"/>
      </top>
    </border>
    <border>
      <right style="double">
        <color rgb="FFBF9000"/>
      </right>
      <top style="double">
        <color rgb="FFBF9000"/>
      </top>
    </border>
    <border>
      <left style="thick">
        <color rgb="FF6D9EEB"/>
      </left>
      <right style="thin">
        <color rgb="FF999999"/>
      </right>
      <top style="thick">
        <color rgb="FF6D9EEB"/>
      </top>
    </border>
    <border>
      <left style="thin">
        <color rgb="FF999999"/>
      </left>
      <right style="thin">
        <color rgb="FF999999"/>
      </right>
      <top style="thick">
        <color rgb="FF6D9EEB"/>
      </top>
    </border>
    <border>
      <left style="thin">
        <color rgb="FF999999"/>
      </left>
      <right style="thick">
        <color rgb="FF6D9EEB"/>
      </right>
      <top style="thick">
        <color rgb="FF6D9EEB"/>
      </top>
    </border>
    <border>
      <left style="double">
        <color rgb="FFBF9000"/>
      </left>
    </border>
    <border>
      <right style="double">
        <color rgb="FFBF9000"/>
      </right>
    </border>
    <border>
      <left style="thick">
        <color rgb="FF6D9EEB"/>
      </left>
      <right style="thick">
        <color rgb="FF6D9EEB"/>
      </right>
      <top style="thick">
        <color rgb="FF6D9EEB"/>
      </top>
      <bottom style="thick">
        <color rgb="FF6D9EEB"/>
      </bottom>
    </border>
    <border>
      <left style="thick">
        <color rgb="FF6D9EEB"/>
      </left>
      <right style="thin">
        <color rgb="FF999999"/>
      </righ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ck">
        <color rgb="FF6D9EEB"/>
      </right>
    </border>
    <border>
      <left style="thick">
        <color rgb="FF6D9EEB"/>
      </left>
      <right style="thin">
        <color rgb="FF999999"/>
      </right>
      <bottom style="thick">
        <color rgb="FF6D9EEB"/>
      </bottom>
    </border>
    <border>
      <left style="thin">
        <color rgb="FF999999"/>
      </left>
      <right style="thin">
        <color rgb="FF999999"/>
      </right>
      <bottom style="thick">
        <color rgb="FF6D9EEB"/>
      </bottom>
    </border>
    <border>
      <left style="thin">
        <color rgb="FF999999"/>
      </left>
      <right style="thick">
        <color rgb="FF6D9EEB"/>
      </right>
      <bottom style="thick">
        <color rgb="FF6D9EEB"/>
      </bottom>
    </border>
    <border>
      <left style="double">
        <color rgb="FFBF9000"/>
      </left>
      <bottom style="double">
        <color rgb="FFBF9000"/>
      </bottom>
    </border>
    <border>
      <bottom style="double">
        <color rgb="FFBF9000"/>
      </bottom>
    </border>
    <border>
      <right style="double">
        <color rgb="FFBF9000"/>
      </right>
      <bottom style="double">
        <color rgb="FFBF9000"/>
      </bottom>
    </border>
    <border>
      <left style="thick">
        <color rgb="FF4285F4"/>
      </left>
      <top style="thick">
        <color rgb="FF4285F4"/>
      </top>
    </border>
    <border>
      <top style="thick">
        <color rgb="FF4285F4"/>
      </top>
    </border>
    <border>
      <right style="thick">
        <color rgb="FF4285F4"/>
      </right>
      <top style="thick">
        <color rgb="FF4285F4"/>
      </top>
    </border>
    <border>
      <left style="thick">
        <color rgb="FF6D9EEB"/>
      </left>
      <top style="thick">
        <color rgb="FF6D9EEB"/>
      </top>
      <bottom style="thick">
        <color rgb="FF6D9EEB"/>
      </bottom>
    </border>
    <border>
      <right style="thick">
        <color rgb="FF6D9EEB"/>
      </right>
      <top style="thick">
        <color rgb="FF6D9EEB"/>
      </top>
      <bottom style="thick">
        <color rgb="FF6D9EEB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2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1" xfId="0" applyFont="1" applyNumberFormat="1"/>
    <xf borderId="0" fillId="2" fontId="1" numFmtId="0" xfId="0" applyFont="1"/>
    <xf borderId="0" fillId="2" fontId="3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2" fillId="0" fontId="1" numFmtId="0" xfId="0" applyBorder="1" applyFont="1"/>
    <xf borderId="3" fillId="0" fontId="1" numFmtId="0" xfId="0" applyBorder="1" applyFont="1"/>
    <xf borderId="0" fillId="2" fontId="5" numFmtId="0" xfId="0" applyFont="1"/>
    <xf borderId="0" fillId="2" fontId="5" numFmtId="1" xfId="0" applyFont="1" applyNumberForma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2" fontId="6" numFmtId="0" xfId="0" applyAlignment="1" applyFont="1">
      <alignment horizontal="center" readingOrder="0"/>
    </xf>
    <xf borderId="7" fillId="3" fontId="1" numFmtId="0" xfId="0" applyAlignment="1" applyBorder="1" applyFon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4" fontId="8" numFmtId="0" xfId="0" applyAlignment="1" applyBorder="1" applyFill="1" applyFont="1">
      <alignment horizontal="center" readingOrder="0" vertical="center"/>
    </xf>
    <xf borderId="13" fillId="0" fontId="1" numFmtId="0" xfId="0" applyBorder="1" applyFont="1"/>
    <xf borderId="14" fillId="0" fontId="1" numFmtId="0" xfId="0" applyBorder="1" applyFont="1"/>
    <xf borderId="15" fillId="3" fontId="1" numFmtId="0" xfId="0" applyAlignment="1" applyBorder="1" applyFont="1">
      <alignment horizontal="center" vertical="center"/>
    </xf>
    <xf borderId="0" fillId="3" fontId="9" numFmtId="0" xfId="0" applyAlignment="1" applyFont="1">
      <alignment horizontal="center" readingOrder="0" vertical="center"/>
    </xf>
    <xf borderId="16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22" fillId="0" fontId="1" numFmtId="0" xfId="0" applyBorder="1" applyFont="1"/>
    <xf borderId="0" fillId="2" fontId="5" numFmtId="0" xfId="0" applyFont="1"/>
    <xf borderId="23" fillId="4" fontId="10" numFmtId="0" xfId="0" applyAlignment="1" applyBorder="1" applyFont="1">
      <alignment horizontal="right" readingOrder="0" vertical="bottom"/>
    </xf>
    <xf borderId="0" fillId="2" fontId="10" numFmtId="0" xfId="0" applyAlignment="1" applyFont="1">
      <alignment horizontal="right" readingOrder="0" vertical="bottom"/>
    </xf>
    <xf borderId="0" fillId="4" fontId="10" numFmtId="0" xfId="0" applyAlignment="1" applyFont="1">
      <alignment horizontal="right" readingOrder="0" vertical="bottom"/>
    </xf>
    <xf borderId="24" fillId="2" fontId="10" numFmtId="0" xfId="0" applyAlignment="1" applyBorder="1" applyFont="1">
      <alignment horizontal="right" readingOrder="0" vertical="bottom"/>
    </xf>
    <xf borderId="0" fillId="2" fontId="5" numFmtId="0" xfId="0" applyAlignment="1" applyFont="1">
      <alignment readingOrder="0"/>
    </xf>
    <xf borderId="25" fillId="5" fontId="11" numFmtId="0" xfId="0" applyAlignment="1" applyBorder="1" applyFill="1" applyFont="1">
      <alignment horizontal="center" readingOrder="0"/>
    </xf>
    <xf borderId="26" fillId="0" fontId="1" numFmtId="0" xfId="0" applyBorder="1" applyFont="1"/>
    <xf borderId="27" fillId="0" fontId="1" numFmtId="0" xfId="0" applyBorder="1" applyFont="1"/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17" fillId="4" fontId="10" numFmtId="0" xfId="0" applyAlignment="1" applyBorder="1" applyFont="1">
      <alignment horizontal="right" readingOrder="0" vertical="bottom"/>
    </xf>
    <xf borderId="18" fillId="2" fontId="10" numFmtId="0" xfId="0" applyAlignment="1" applyBorder="1" applyFont="1">
      <alignment horizontal="right" readingOrder="0" vertical="bottom"/>
    </xf>
    <xf borderId="18" fillId="4" fontId="10" numFmtId="0" xfId="0" applyAlignment="1" applyBorder="1" applyFont="1">
      <alignment horizontal="right" readingOrder="0" vertical="bottom"/>
    </xf>
    <xf borderId="19" fillId="2" fontId="10" numFmtId="0" xfId="0" applyAlignment="1" applyBorder="1" applyFont="1">
      <alignment horizontal="right" readingOrder="0" vertical="bottom"/>
    </xf>
    <xf borderId="25" fillId="2" fontId="12" numFmtId="0" xfId="0" applyAlignment="1" applyBorder="1" applyFont="1">
      <alignment readingOrder="0"/>
    </xf>
    <xf borderId="26" fillId="2" fontId="5" numFmtId="0" xfId="0" applyAlignment="1" applyBorder="1" applyFont="1">
      <alignment readingOrder="0"/>
    </xf>
    <xf borderId="26" fillId="2" fontId="12" numFmtId="0" xfId="0" applyAlignment="1" applyBorder="1" applyFont="1">
      <alignment readingOrder="0"/>
    </xf>
    <xf borderId="27" fillId="2" fontId="5" numFmtId="0" xfId="0" applyAlignment="1" applyBorder="1" applyFont="1">
      <alignment readingOrder="0"/>
    </xf>
    <xf borderId="31" fillId="2" fontId="12" numFmtId="0" xfId="0" applyAlignment="1" applyBorder="1" applyFont="1">
      <alignment readingOrder="0"/>
    </xf>
    <xf borderId="0" fillId="2" fontId="12" numFmtId="0" xfId="0" applyAlignment="1" applyFont="1">
      <alignment readingOrder="0"/>
    </xf>
    <xf borderId="32" fillId="2" fontId="5" numFmtId="164" xfId="0" applyBorder="1" applyFont="1" applyNumberFormat="1"/>
    <xf borderId="28" fillId="2" fontId="12" numFmtId="0" xfId="0" applyAlignment="1" applyBorder="1" applyFont="1">
      <alignment readingOrder="0"/>
    </xf>
    <xf borderId="29" fillId="2" fontId="5" numFmtId="0" xfId="0" applyAlignment="1" applyBorder="1" applyFont="1">
      <alignment readingOrder="0"/>
    </xf>
    <xf borderId="29" fillId="2" fontId="12" numFmtId="0" xfId="0" applyAlignment="1" applyBorder="1" applyFont="1">
      <alignment readingOrder="0"/>
    </xf>
    <xf borderId="30" fillId="2" fontId="5" numFmtId="10" xfId="0" applyBorder="1" applyFont="1" applyNumberFormat="1"/>
    <xf borderId="33" fillId="6" fontId="13" numFmtId="0" xfId="0" applyAlignment="1" applyBorder="1" applyFill="1" applyFont="1">
      <alignment horizontal="center" readingOrder="0"/>
    </xf>
    <xf borderId="34" fillId="0" fontId="1" numFmtId="0" xfId="0" applyBorder="1" applyFont="1"/>
    <xf borderId="0" fillId="2" fontId="5" numFmtId="10" xfId="0" applyFont="1" applyNumberFormat="1"/>
    <xf borderId="35" fillId="0" fontId="14" numFmtId="0" xfId="0" applyAlignment="1" applyBorder="1" applyFont="1">
      <alignment horizontal="center" readingOrder="0" shrinkToFit="0" vertical="center" wrapText="1"/>
    </xf>
    <xf borderId="36" fillId="0" fontId="1" numFmtId="0" xfId="0" applyBorder="1" applyFont="1"/>
    <xf borderId="37" fillId="0" fontId="1" numFmtId="0" xfId="0" applyBorder="1" applyFont="1"/>
    <xf borderId="38" fillId="0" fontId="1" numFmtId="0" xfId="0" applyBorder="1" applyFont="1"/>
    <xf borderId="39" fillId="0" fontId="1" numFmtId="0" xfId="0" applyBorder="1" applyFont="1"/>
    <xf borderId="0" fillId="2" fontId="15" numFmtId="0" xfId="0" applyAlignment="1" applyFont="1">
      <alignment horizontal="left" readingOrder="0" shrinkToFit="0" vertical="bottom" wrapText="0"/>
    </xf>
    <xf borderId="0" fillId="2" fontId="16" numFmtId="0" xfId="0" applyAlignment="1" applyFont="1">
      <alignment horizontal="center" readingOrder="0" shrinkToFit="0" vertical="bottom" wrapText="0"/>
    </xf>
    <xf borderId="0" fillId="2" fontId="12" numFmtId="0" xfId="0" applyAlignment="1" applyFont="1">
      <alignment horizontal="center" readingOrder="0" shrinkToFit="0" wrapText="1"/>
    </xf>
    <xf borderId="0" fillId="2" fontId="12" numFmtId="0" xfId="0" applyAlignment="1" applyFont="1">
      <alignment horizontal="center" readingOrder="0"/>
    </xf>
    <xf borderId="0" fillId="2" fontId="5" numFmtId="0" xfId="0" applyAlignment="1" applyFont="1">
      <alignment horizontal="left" readingOrder="0"/>
    </xf>
    <xf borderId="40" fillId="0" fontId="17" numFmtId="0" xfId="0" applyAlignment="1" applyBorder="1" applyFont="1">
      <alignment horizontal="center" readingOrder="0"/>
    </xf>
    <xf borderId="40" fillId="0" fontId="1" numFmtId="0" xfId="0" applyBorder="1" applyFont="1"/>
    <xf borderId="41" fillId="0" fontId="1" numFmtId="0" xfId="0" applyBorder="1" applyFont="1"/>
    <xf borderId="0" fillId="2" fontId="5" numFmtId="0" xfId="0" applyAlignment="1" applyFont="1">
      <alignment horizontal="center"/>
    </xf>
    <xf borderId="42" fillId="7" fontId="12" numFmtId="3" xfId="0" applyAlignment="1" applyBorder="1" applyFill="1" applyFont="1" applyNumberFormat="1">
      <alignment horizontal="center" readingOrder="0" vertical="center"/>
    </xf>
    <xf borderId="43" fillId="7" fontId="12" numFmtId="3" xfId="0" applyAlignment="1" applyBorder="1" applyFont="1" applyNumberFormat="1">
      <alignment horizontal="center" readingOrder="0" vertical="center"/>
    </xf>
    <xf borderId="43" fillId="7" fontId="12" numFmtId="3" xfId="0" applyAlignment="1" applyBorder="1" applyFont="1" applyNumberFormat="1">
      <alignment horizontal="center" vertical="center"/>
    </xf>
    <xf borderId="44" fillId="7" fontId="12" numFmtId="3" xfId="0" applyAlignment="1" applyBorder="1" applyFont="1" applyNumberFormat="1">
      <alignment horizontal="center" vertical="center"/>
    </xf>
    <xf borderId="45" fillId="0" fontId="17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/>
    </xf>
    <xf borderId="46" fillId="0" fontId="17" numFmtId="0" xfId="0" applyAlignment="1" applyBorder="1" applyFont="1">
      <alignment horizontal="center" readingOrder="0"/>
    </xf>
    <xf borderId="47" fillId="2" fontId="12" numFmtId="0" xfId="0" applyAlignment="1" applyBorder="1" applyFont="1">
      <alignment horizontal="center" readingOrder="0"/>
    </xf>
    <xf borderId="48" fillId="0" fontId="1" numFmtId="0" xfId="0" applyBorder="1" applyFont="1"/>
    <xf borderId="49" fillId="0" fontId="1" numFmtId="0" xfId="0" applyBorder="1" applyFont="1"/>
    <xf borderId="50" fillId="0" fontId="1" numFmtId="0" xfId="0" applyBorder="1" applyFont="1"/>
    <xf borderId="45" fillId="0" fontId="17" numFmtId="0" xfId="0" applyBorder="1" applyFont="1"/>
    <xf borderId="0" fillId="0" fontId="17" numFmtId="0" xfId="0" applyFont="1"/>
    <xf borderId="0" fillId="0" fontId="17" numFmtId="0" xfId="0" applyAlignment="1" applyFont="1">
      <alignment readingOrder="0"/>
    </xf>
    <xf borderId="0" fillId="0" fontId="17" numFmtId="3" xfId="0" applyFont="1" applyNumberFormat="1"/>
    <xf borderId="0" fillId="0" fontId="17" numFmtId="3" xfId="0" applyAlignment="1" applyFont="1" applyNumberFormat="1">
      <alignment readingOrder="0"/>
    </xf>
    <xf borderId="46" fillId="0" fontId="17" numFmtId="3" xfId="0" applyBorder="1" applyFont="1" applyNumberFormat="1"/>
    <xf borderId="0" fillId="2" fontId="12" numFmtId="0" xfId="0" applyAlignment="1" applyFont="1">
      <alignment horizontal="center"/>
    </xf>
    <xf borderId="51" fillId="0" fontId="1" numFmtId="0" xfId="0" applyBorder="1" applyFont="1"/>
    <xf borderId="52" fillId="0" fontId="1" numFmtId="0" xfId="0" applyBorder="1" applyFont="1"/>
    <xf borderId="53" fillId="0" fontId="1" numFmtId="0" xfId="0" applyBorder="1" applyFont="1"/>
    <xf borderId="0" fillId="2" fontId="1" numFmtId="0" xfId="0" applyAlignment="1" applyFont="1">
      <alignment readingOrder="0"/>
    </xf>
    <xf borderId="0" fillId="2" fontId="18" numFmtId="0" xfId="0" applyAlignment="1" applyFont="1">
      <alignment horizontal="center"/>
    </xf>
    <xf borderId="54" fillId="0" fontId="17" numFmtId="0" xfId="0" applyBorder="1" applyFont="1"/>
    <xf borderId="55" fillId="0" fontId="17" numFmtId="0" xfId="0" applyBorder="1" applyFont="1"/>
    <xf borderId="55" fillId="0" fontId="17" numFmtId="0" xfId="0" applyAlignment="1" applyBorder="1" applyFont="1">
      <alignment readingOrder="0"/>
    </xf>
    <xf borderId="55" fillId="0" fontId="17" numFmtId="0" xfId="0" applyAlignment="1" applyBorder="1" applyFont="1">
      <alignment horizontal="right" readingOrder="0"/>
    </xf>
    <xf borderId="56" fillId="0" fontId="17" numFmtId="3" xfId="0" applyBorder="1" applyFont="1" applyNumberFormat="1"/>
    <xf borderId="55" fillId="0" fontId="1" numFmtId="0" xfId="0" applyBorder="1" applyFont="1"/>
    <xf borderId="0" fillId="2" fontId="5" numFmtId="3" xfId="0" applyFont="1" applyNumberFormat="1"/>
    <xf borderId="0" fillId="2" fontId="19" numFmtId="3" xfId="0" applyAlignment="1" applyFont="1" applyNumberFormat="1">
      <alignment horizontal="center" readingOrder="0" vertical="center"/>
    </xf>
    <xf borderId="42" fillId="8" fontId="20" numFmtId="3" xfId="0" applyAlignment="1" applyBorder="1" applyFill="1" applyFont="1" applyNumberFormat="1">
      <alignment horizontal="center" shrinkToFit="0" vertical="center" wrapText="1"/>
    </xf>
    <xf borderId="0" fillId="2" fontId="5" numFmtId="1" xfId="0" applyAlignment="1" applyFont="1" applyNumberFormat="1">
      <alignment horizontal="right" readingOrder="0"/>
    </xf>
    <xf borderId="0" fillId="2" fontId="1" numFmtId="1" xfId="0" applyAlignment="1" applyFont="1" applyNumberFormat="1">
      <alignment horizontal="right" readingOrder="0"/>
    </xf>
    <xf borderId="0" fillId="2" fontId="1" numFmtId="0" xfId="0" applyAlignment="1" applyFont="1">
      <alignment horizontal="right" readingOrder="0"/>
    </xf>
    <xf borderId="0" fillId="2" fontId="21" numFmtId="0" xfId="0" applyAlignment="1" applyFont="1">
      <alignment horizontal="right" readingOrder="0" vertical="center"/>
    </xf>
    <xf borderId="0" fillId="2" fontId="1" numFmtId="0" xfId="0" applyFont="1"/>
    <xf borderId="0" fillId="2" fontId="5" numFmtId="0" xfId="0" applyAlignment="1" applyFont="1">
      <alignment horizontal="right" readingOrder="0"/>
    </xf>
    <xf borderId="0" fillId="2" fontId="0" numFmtId="0" xfId="0" applyAlignment="1" applyFont="1">
      <alignment horizontal="left" readingOrder="0" shrinkToFit="0" vertical="bottom" wrapText="0"/>
    </xf>
    <xf borderId="0" fillId="2" fontId="22" numFmtId="0" xfId="0" applyAlignment="1" applyFont="1">
      <alignment horizontal="left" readingOrder="0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horizontal="left" readingOrder="0"/>
    </xf>
    <xf borderId="0" fillId="2" fontId="23" numFmtId="0" xfId="0" applyFont="1"/>
    <xf borderId="0" fillId="2" fontId="23" numFmtId="0" xfId="0" applyAlignment="1" applyFont="1">
      <alignment readingOrder="0"/>
    </xf>
    <xf borderId="57" fillId="2" fontId="20" numFmtId="0" xfId="0" applyAlignment="1" applyBorder="1" applyFont="1">
      <alignment horizontal="center" readingOrder="0"/>
    </xf>
    <xf borderId="58" fillId="9" fontId="20" numFmtId="0" xfId="0" applyAlignment="1" applyBorder="1" applyFill="1" applyFont="1">
      <alignment horizontal="center" readingOrder="0"/>
    </xf>
    <xf borderId="58" fillId="2" fontId="20" numFmtId="0" xfId="0" applyAlignment="1" applyBorder="1" applyFont="1">
      <alignment horizontal="right" readingOrder="0"/>
    </xf>
    <xf borderId="59" fillId="2" fontId="20" numFmtId="0" xfId="0" applyAlignment="1" applyBorder="1" applyFont="1">
      <alignment horizontal="right" readingOrder="0"/>
    </xf>
    <xf borderId="0" fillId="2" fontId="24" numFmtId="0" xfId="0" applyAlignment="1" applyFont="1">
      <alignment horizontal="right" readingOrder="0" vertical="bottom"/>
    </xf>
    <xf borderId="0" fillId="2" fontId="3" numFmtId="0" xfId="0" applyAlignment="1" applyFont="1">
      <alignment horizontal="center" readingOrder="0" vertical="center"/>
    </xf>
    <xf borderId="0" fillId="2" fontId="5" numFmtId="0" xfId="0" applyAlignment="1" applyFont="1">
      <alignment horizontal="right"/>
    </xf>
    <xf borderId="15" fillId="2" fontId="5" numFmtId="0" xfId="0" applyAlignment="1" applyBorder="1" applyFont="1">
      <alignment horizontal="left" readingOrder="0" vertical="center"/>
    </xf>
    <xf borderId="0" fillId="2" fontId="5" numFmtId="0" xfId="0" applyAlignment="1" applyFont="1">
      <alignment readingOrder="0" vertical="center"/>
    </xf>
    <xf borderId="0" fillId="2" fontId="5" numFmtId="1" xfId="0" applyAlignment="1" applyFont="1" applyNumberFormat="1">
      <alignment horizontal="right" readingOrder="0" vertical="center"/>
    </xf>
    <xf borderId="0" fillId="2" fontId="5" numFmtId="2" xfId="0" applyAlignment="1" applyFont="1" applyNumberFormat="1">
      <alignment horizontal="right" vertical="center"/>
    </xf>
    <xf borderId="16" fillId="2" fontId="5" numFmtId="3" xfId="0" applyAlignment="1" applyBorder="1" applyFont="1" applyNumberFormat="1">
      <alignment horizontal="right" vertical="center"/>
    </xf>
    <xf borderId="0" fillId="2" fontId="12" numFmtId="0" xfId="0" applyAlignment="1" applyFont="1">
      <alignment readingOrder="0" vertical="center"/>
    </xf>
    <xf borderId="60" fillId="2" fontId="25" numFmtId="0" xfId="0" applyAlignment="1" applyBorder="1" applyFont="1">
      <alignment readingOrder="0" vertical="center"/>
    </xf>
    <xf borderId="61" fillId="2" fontId="26" numFmtId="0" xfId="0" applyAlignment="1" applyBorder="1" applyFont="1">
      <alignment readingOrder="0" vertical="center"/>
    </xf>
    <xf borderId="15" fillId="2" fontId="15" numFmtId="0" xfId="0" applyAlignment="1" applyBorder="1" applyFont="1">
      <alignment horizontal="left" readingOrder="0" shrinkToFit="0" vertical="center" wrapText="0"/>
    </xf>
    <xf borderId="12" fillId="2" fontId="12" numFmtId="0" xfId="0" applyAlignment="1" applyBorder="1" applyFont="1">
      <alignment readingOrder="0" vertical="center"/>
    </xf>
    <xf borderId="13" fillId="2" fontId="12" numFmtId="0" xfId="0" applyAlignment="1" applyBorder="1" applyFont="1">
      <alignment readingOrder="0" vertical="center"/>
    </xf>
    <xf borderId="13" fillId="2" fontId="16" numFmtId="0" xfId="0" applyAlignment="1" applyBorder="1" applyFont="1">
      <alignment horizontal="left" readingOrder="0" shrinkToFit="0" vertical="center" wrapText="0"/>
    </xf>
    <xf borderId="14" fillId="2" fontId="16" numFmtId="0" xfId="0" applyAlignment="1" applyBorder="1" applyFont="1">
      <alignment horizontal="left" readingOrder="0" shrinkToFit="0" vertical="center" wrapText="0"/>
    </xf>
    <xf borderId="23" fillId="2" fontId="12" numFmtId="0" xfId="0" applyAlignment="1" applyBorder="1" applyFont="1">
      <alignment readingOrder="0"/>
    </xf>
    <xf borderId="0" fillId="2" fontId="5" numFmtId="0" xfId="0" applyAlignment="1" applyFont="1">
      <alignment readingOrder="0"/>
    </xf>
    <xf borderId="0" fillId="2" fontId="15" numFmtId="0" xfId="0" applyAlignment="1" applyFont="1">
      <alignment horizontal="center" readingOrder="0" shrinkToFit="0" vertical="bottom" wrapText="0"/>
    </xf>
    <xf borderId="0" fillId="2" fontId="15" numFmtId="0" xfId="0" applyAlignment="1" applyFont="1">
      <alignment horizontal="right" readingOrder="0" shrinkToFit="0" vertical="bottom" wrapText="0"/>
    </xf>
    <xf borderId="24" fillId="2" fontId="15" numFmtId="0" xfId="0" applyAlignment="1" applyBorder="1" applyFont="1">
      <alignment horizontal="right" readingOrder="0" shrinkToFit="0" vertical="bottom" wrapText="0"/>
    </xf>
    <xf borderId="15" fillId="2" fontId="5" numFmtId="0" xfId="0" applyAlignment="1" applyBorder="1" applyFont="1">
      <alignment readingOrder="0" vertical="center"/>
    </xf>
    <xf borderId="17" fillId="2" fontId="12" numFmtId="0" xfId="0" applyAlignment="1" applyBorder="1" applyFont="1">
      <alignment readingOrder="0"/>
    </xf>
    <xf borderId="18" fillId="2" fontId="5" numFmtId="0" xfId="0" applyAlignment="1" applyBorder="1" applyFont="1">
      <alignment readingOrder="0"/>
    </xf>
    <xf borderId="18" fillId="2" fontId="15" numFmtId="0" xfId="0" applyAlignment="1" applyBorder="1" applyFont="1">
      <alignment horizontal="center" readingOrder="0" shrinkToFit="0" vertical="bottom" wrapText="0"/>
    </xf>
    <xf borderId="18" fillId="2" fontId="15" numFmtId="0" xfId="0" applyAlignment="1" applyBorder="1" applyFont="1">
      <alignment horizontal="right" readingOrder="0" shrinkToFit="0" vertical="bottom" wrapText="0"/>
    </xf>
    <xf borderId="19" fillId="2" fontId="15" numFmtId="0" xfId="0" applyAlignment="1" applyBorder="1" applyFont="1">
      <alignment horizontal="right" readingOrder="0" shrinkToFit="0" vertical="bottom" wrapText="0"/>
    </xf>
    <xf borderId="15" fillId="2" fontId="15" numFmtId="0" xfId="0" applyAlignment="1" applyBorder="1" applyFont="1">
      <alignment horizontal="left" readingOrder="0" vertical="center"/>
    </xf>
    <xf borderId="0" fillId="2" fontId="27" numFmtId="0" xfId="0" applyAlignment="1" applyFont="1">
      <alignment readingOrder="0"/>
    </xf>
    <xf borderId="0" fillId="2" fontId="15" numFmtId="0" xfId="0" applyAlignment="1" applyFont="1">
      <alignment horizontal="left" shrinkToFit="0" vertical="bottom" wrapText="0"/>
    </xf>
    <xf borderId="15" fillId="2" fontId="15" numFmtId="0" xfId="0" applyAlignment="1" applyBorder="1" applyFont="1">
      <alignment horizontal="left" readingOrder="0" shrinkToFit="0" vertical="center" wrapText="0"/>
    </xf>
    <xf borderId="0" fillId="2" fontId="5" numFmtId="1" xfId="0" applyAlignment="1" applyFont="1" applyNumberFormat="1">
      <alignment horizontal="right"/>
    </xf>
    <xf borderId="20" fillId="2" fontId="15" numFmtId="0" xfId="0" applyAlignment="1" applyBorder="1" applyFont="1">
      <alignment horizontal="left" readingOrder="0" shrinkToFit="0" vertical="center" wrapText="0"/>
    </xf>
    <xf borderId="21" fillId="2" fontId="5" numFmtId="0" xfId="0" applyAlignment="1" applyBorder="1" applyFont="1">
      <alignment readingOrder="0" vertical="center"/>
    </xf>
    <xf borderId="21" fillId="2" fontId="5" numFmtId="1" xfId="0" applyAlignment="1" applyBorder="1" applyFont="1" applyNumberFormat="1">
      <alignment horizontal="right" readingOrder="0" vertical="center"/>
    </xf>
    <xf borderId="21" fillId="2" fontId="5" numFmtId="2" xfId="0" applyAlignment="1" applyBorder="1" applyFont="1" applyNumberFormat="1">
      <alignment horizontal="right" vertical="center"/>
    </xf>
    <xf borderId="22" fillId="2" fontId="5" numFmtId="3" xfId="0" applyAlignment="1" applyBorder="1" applyFont="1" applyNumberFormat="1">
      <alignment horizontal="right" vertical="center"/>
    </xf>
    <xf borderId="0" fillId="2" fontId="15" numFmtId="0" xfId="0" applyAlignment="1" applyFont="1">
      <alignment horizontal="left"/>
    </xf>
    <xf borderId="0" fillId="2" fontId="15" numFmtId="0" xfId="0" applyAlignment="1" applyFont="1">
      <alignment horizontal="left" readingOrder="0"/>
    </xf>
    <xf borderId="0" fillId="2" fontId="15" numFmtId="0" xfId="0" applyAlignment="1" applyFont="1">
      <alignment horizontal="left" readingOrder="0" shrinkToFit="0" vertical="center" wrapText="0"/>
    </xf>
    <xf borderId="0" fillId="2" fontId="5" numFmtId="0" xfId="0" applyAlignment="1" applyFont="1">
      <alignment readingOrder="0" vertical="center"/>
    </xf>
    <xf borderId="0" fillId="2" fontId="5" numFmtId="0" xfId="0" applyAlignment="1" applyFont="1">
      <alignment horizontal="right" readingOrder="0" vertical="center"/>
    </xf>
    <xf borderId="0" fillId="2" fontId="5" numFmtId="0" xfId="0" applyAlignment="1" applyFont="1">
      <alignment horizontal="right" vertical="center"/>
    </xf>
    <xf borderId="0" fillId="10" fontId="1" numFmtId="0" xfId="0" applyFill="1" applyFont="1"/>
    <xf borderId="0" fillId="10" fontId="5" numFmtId="0" xfId="0" applyFont="1"/>
    <xf borderId="0" fillId="10" fontId="5" numFmtId="0" xfId="0" applyAlignment="1" applyFont="1">
      <alignment readingOrder="0"/>
    </xf>
    <xf borderId="0" fillId="10" fontId="28" numFmtId="0" xfId="0" applyAlignment="1" applyFont="1">
      <alignment horizontal="center" readingOrder="0" vertical="center"/>
    </xf>
    <xf borderId="0" fillId="10" fontId="29" numFmtId="0" xfId="0" applyAlignment="1" applyFont="1">
      <alignment readingOrder="0"/>
    </xf>
    <xf borderId="0" fillId="10" fontId="1" numFmtId="0" xfId="0" applyAlignment="1" applyFont="1">
      <alignment readingOrder="0"/>
    </xf>
    <xf borderId="0" fillId="10" fontId="30" numFmtId="0" xfId="0" applyAlignment="1" applyFont="1">
      <alignment readingOrder="0"/>
    </xf>
    <xf borderId="33" fillId="11" fontId="30" numFmtId="0" xfId="0" applyAlignment="1" applyBorder="1" applyFill="1" applyFont="1">
      <alignment horizontal="center" readingOrder="0"/>
    </xf>
    <xf borderId="34" fillId="11" fontId="30" numFmtId="0" xfId="0" applyAlignment="1" applyBorder="1" applyFont="1">
      <alignment horizontal="center" readingOrder="0"/>
    </xf>
    <xf borderId="62" fillId="11" fontId="30" numFmtId="0" xfId="0" applyAlignment="1" applyBorder="1" applyFont="1">
      <alignment horizontal="center" readingOrder="0"/>
    </xf>
    <xf borderId="33" fillId="12" fontId="10" numFmtId="0" xfId="0" applyAlignment="1" applyBorder="1" applyFill="1" applyFont="1">
      <alignment horizontal="center"/>
    </xf>
    <xf borderId="33" fillId="13" fontId="12" numFmtId="0" xfId="0" applyAlignment="1" applyBorder="1" applyFill="1" applyFont="1">
      <alignment horizontal="center" readingOrder="0" vertical="center"/>
    </xf>
    <xf borderId="0" fillId="10" fontId="1" numFmtId="0" xfId="0" applyAlignment="1" applyFont="1">
      <alignment horizontal="right" vertical="center"/>
    </xf>
    <xf borderId="63" fillId="14" fontId="14" numFmtId="0" xfId="0" applyAlignment="1" applyBorder="1" applyFill="1" applyFont="1">
      <alignment readingOrder="0"/>
    </xf>
    <xf borderId="62" fillId="0" fontId="1" numFmtId="1" xfId="0" applyAlignment="1" applyBorder="1" applyFont="1" applyNumberFormat="1">
      <alignment horizontal="center"/>
    </xf>
    <xf borderId="64" fillId="0" fontId="1" numFmtId="0" xfId="0" applyAlignment="1" applyBorder="1" applyFont="1">
      <alignment horizontal="right" readingOrder="0"/>
    </xf>
    <xf borderId="62" fillId="0" fontId="31" numFmtId="0" xfId="0" applyAlignment="1" applyBorder="1" applyFont="1">
      <alignment vertical="bottom"/>
    </xf>
    <xf borderId="63" fillId="0" fontId="1" numFmtId="0" xfId="0" applyAlignment="1" applyBorder="1" applyFont="1">
      <alignment horizontal="center" vertical="center"/>
    </xf>
    <xf borderId="64" fillId="0" fontId="1" numFmtId="0" xfId="0" applyAlignment="1" applyBorder="1" applyFont="1">
      <alignment horizontal="right"/>
    </xf>
    <xf borderId="35" fillId="14" fontId="14" numFmtId="0" xfId="0" applyAlignment="1" applyBorder="1" applyFont="1">
      <alignment readingOrder="0"/>
    </xf>
    <xf borderId="0" fillId="0" fontId="1" numFmtId="1" xfId="0" applyAlignment="1" applyFont="1" applyNumberFormat="1">
      <alignment horizontal="center"/>
    </xf>
    <xf borderId="65" fillId="0" fontId="1" numFmtId="0" xfId="0" applyAlignment="1" applyBorder="1" applyFont="1">
      <alignment horizontal="right" readingOrder="0"/>
    </xf>
    <xf borderId="0" fillId="0" fontId="31" numFmtId="0" xfId="0" applyAlignment="1" applyFont="1">
      <alignment vertical="bottom"/>
    </xf>
    <xf borderId="35" fillId="0" fontId="1" numFmtId="0" xfId="0" applyAlignment="1" applyBorder="1" applyFont="1">
      <alignment horizontal="center" vertical="center"/>
    </xf>
    <xf borderId="65" fillId="0" fontId="1" numFmtId="0" xfId="0" applyAlignment="1" applyBorder="1" applyFont="1">
      <alignment horizontal="right"/>
    </xf>
    <xf borderId="0" fillId="0" fontId="1" numFmtId="10" xfId="0" applyAlignment="1" applyFont="1" applyNumberFormat="1">
      <alignment readingOrder="0"/>
    </xf>
    <xf borderId="66" fillId="14" fontId="14" numFmtId="0" xfId="0" applyAlignment="1" applyBorder="1" applyFont="1">
      <alignment readingOrder="0"/>
    </xf>
    <xf borderId="67" fillId="0" fontId="1" numFmtId="1" xfId="0" applyAlignment="1" applyBorder="1" applyFont="1" applyNumberFormat="1">
      <alignment horizontal="center"/>
    </xf>
    <xf borderId="68" fillId="0" fontId="1" numFmtId="0" xfId="0" applyAlignment="1" applyBorder="1" applyFont="1">
      <alignment horizontal="right" readingOrder="0"/>
    </xf>
    <xf borderId="0" fillId="0" fontId="32" numFmtId="166" xfId="0" applyFont="1" applyNumberFormat="1"/>
    <xf borderId="0" fillId="10" fontId="1" numFmtId="0" xfId="0" applyAlignment="1" applyFont="1">
      <alignment horizontal="center" vertical="center"/>
    </xf>
    <xf borderId="0" fillId="10" fontId="1" numFmtId="0" xfId="0" applyAlignment="1" applyFont="1">
      <alignment horizontal="center"/>
    </xf>
    <xf borderId="0" fillId="10" fontId="1" numFmtId="0" xfId="0" applyAlignment="1" applyFont="1">
      <alignment horizontal="right" vertical="center"/>
    </xf>
    <xf borderId="33" fillId="11" fontId="30" numFmtId="0" xfId="0" applyAlignment="1" applyBorder="1" applyFont="1">
      <alignment readingOrder="0"/>
    </xf>
    <xf borderId="67" fillId="0" fontId="31" numFmtId="0" xfId="0" applyAlignment="1" applyBorder="1" applyFont="1">
      <alignment vertical="bottom"/>
    </xf>
    <xf borderId="66" fillId="0" fontId="1" numFmtId="0" xfId="0" applyAlignment="1" applyBorder="1" applyFont="1">
      <alignment horizontal="center" vertical="center"/>
    </xf>
    <xf borderId="63" fillId="15" fontId="14" numFmtId="0" xfId="0" applyAlignment="1" applyBorder="1" applyFill="1" applyFont="1">
      <alignment readingOrder="0"/>
    </xf>
    <xf borderId="0" fillId="10" fontId="2" numFmtId="0" xfId="0" applyAlignment="1" applyFont="1">
      <alignment vertical="bottom"/>
    </xf>
    <xf borderId="35" fillId="15" fontId="14" numFmtId="0" xfId="0" applyAlignment="1" applyBorder="1" applyFont="1">
      <alignment readingOrder="0"/>
    </xf>
    <xf borderId="33" fillId="4" fontId="10" numFmtId="0" xfId="0" applyAlignment="1" applyBorder="1" applyFont="1">
      <alignment horizontal="center"/>
    </xf>
    <xf borderId="33" fillId="4" fontId="12" numFmtId="0" xfId="0" applyAlignment="1" applyBorder="1" applyFont="1">
      <alignment horizontal="center" readingOrder="0" vertical="center"/>
    </xf>
    <xf borderId="66" fillId="15" fontId="14" numFmtId="0" xfId="0" applyAlignment="1" applyBorder="1" applyFont="1">
      <alignment readingOrder="0"/>
    </xf>
    <xf borderId="68" fillId="0" fontId="1" numFmtId="0" xfId="0" applyAlignment="1" applyBorder="1" applyFont="1">
      <alignment horizontal="right"/>
    </xf>
    <xf borderId="0" fillId="10" fontId="1" numFmtId="0" xfId="0" applyAlignment="1" applyFont="1">
      <alignment horizontal="right"/>
    </xf>
    <xf borderId="63" fillId="16" fontId="14" numFmtId="0" xfId="0" applyAlignment="1" applyBorder="1" applyFill="1" applyFont="1">
      <alignment readingOrder="0"/>
    </xf>
    <xf borderId="35" fillId="16" fontId="14" numFmtId="0" xfId="0" applyAlignment="1" applyBorder="1" applyFont="1">
      <alignment readingOrder="0"/>
    </xf>
    <xf borderId="66" fillId="16" fontId="14" numFmtId="0" xfId="0" applyAlignment="1" applyBorder="1" applyFont="1">
      <alignment readingOrder="0"/>
    </xf>
    <xf borderId="69" fillId="11" fontId="30" numFmtId="0" xfId="0" applyAlignment="1" applyBorder="1" applyFont="1">
      <alignment horizontal="center" readingOrder="0"/>
    </xf>
    <xf borderId="33" fillId="13" fontId="10" numFmtId="0" xfId="0" applyAlignment="1" applyBorder="1" applyFont="1">
      <alignment horizontal="center"/>
    </xf>
    <xf borderId="35" fillId="17" fontId="14" numFmtId="0" xfId="0" applyAlignment="1" applyBorder="1" applyFill="1" applyFont="1">
      <alignment readingOrder="0"/>
    </xf>
    <xf borderId="35" fillId="17" fontId="14" numFmtId="0" xfId="0" applyAlignment="1" applyBorder="1" applyFont="1">
      <alignment readingOrder="0"/>
    </xf>
    <xf borderId="0" fillId="10" fontId="1" numFmtId="0" xfId="0" applyAlignment="1" applyFont="1">
      <alignment horizontal="right" readingOrder="0" vertical="center"/>
    </xf>
    <xf borderId="66" fillId="17" fontId="14" numFmtId="0" xfId="0" applyAlignment="1" applyBorder="1" applyFont="1">
      <alignment readingOrder="0"/>
    </xf>
    <xf borderId="33" fillId="18" fontId="10" numFmtId="0" xfId="0" applyAlignment="1" applyBorder="1" applyFill="1" applyFont="1">
      <alignment horizontal="center"/>
    </xf>
    <xf borderId="33" fillId="18" fontId="12" numFmtId="0" xfId="0" applyAlignment="1" applyBorder="1" applyFont="1">
      <alignment horizontal="center" readingOrder="0" vertical="center"/>
    </xf>
    <xf borderId="63" fillId="19" fontId="14" numFmtId="0" xfId="0" applyAlignment="1" applyBorder="1" applyFill="1" applyFont="1">
      <alignment readingOrder="0"/>
    </xf>
    <xf borderId="35" fillId="19" fontId="14" numFmtId="0" xfId="0" applyAlignment="1" applyBorder="1" applyFont="1">
      <alignment readingOrder="0"/>
    </xf>
    <xf borderId="35" fillId="19" fontId="14" numFmtId="0" xfId="0" applyAlignment="1" applyBorder="1" applyFont="1">
      <alignment readingOrder="0"/>
    </xf>
    <xf borderId="66" fillId="19" fontId="14" numFmtId="0" xfId="0" applyAlignment="1" applyBorder="1" applyFont="1">
      <alignment readingOrder="0"/>
    </xf>
    <xf borderId="63" fillId="11" fontId="30" numFmtId="0" xfId="0" applyAlignment="1" applyBorder="1" applyFont="1">
      <alignment readingOrder="0"/>
    </xf>
    <xf borderId="63" fillId="20" fontId="14" numFmtId="0" xfId="0" applyAlignment="1" applyBorder="1" applyFill="1" applyFont="1">
      <alignment readingOrder="0"/>
    </xf>
    <xf borderId="35" fillId="20" fontId="14" numFmtId="0" xfId="0" applyAlignment="1" applyBorder="1" applyFont="1">
      <alignment readingOrder="0"/>
    </xf>
    <xf borderId="66" fillId="20" fontId="33" numFmtId="0" xfId="0" applyAlignment="1" applyBorder="1" applyFont="1">
      <alignment horizontal="left" readingOrder="0"/>
    </xf>
    <xf borderId="63" fillId="21" fontId="10" numFmtId="0" xfId="0" applyAlignment="1" applyBorder="1" applyFill="1" applyFont="1">
      <alignment horizontal="center"/>
    </xf>
    <xf borderId="62" fillId="21" fontId="12" numFmtId="0" xfId="0" applyAlignment="1" applyBorder="1" applyFont="1">
      <alignment horizontal="center" readingOrder="0" vertical="center"/>
    </xf>
    <xf borderId="6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67" fillId="0" fontId="1" numFmtId="0" xfId="0" applyAlignment="1" applyBorder="1" applyFont="1">
      <alignment horizontal="center" vertical="center"/>
    </xf>
    <xf borderId="33" fillId="22" fontId="10" numFmtId="0" xfId="0" applyAlignment="1" applyBorder="1" applyFill="1" applyFont="1">
      <alignment horizontal="center"/>
    </xf>
    <xf borderId="33" fillId="22" fontId="12" numFmtId="0" xfId="0" applyAlignment="1" applyBorder="1" applyFont="1">
      <alignment horizontal="center" readingOrder="0" vertical="center"/>
    </xf>
    <xf borderId="63" fillId="0" fontId="31" numFmtId="0" xfId="0" applyAlignment="1" applyBorder="1" applyFont="1">
      <alignment vertical="bottom"/>
    </xf>
    <xf borderId="64" fillId="0" fontId="1" numFmtId="0" xfId="0" applyAlignment="1" applyBorder="1" applyFont="1">
      <alignment horizontal="center" vertical="center"/>
    </xf>
    <xf borderId="35" fillId="0" fontId="31" numFmtId="0" xfId="0" applyAlignment="1" applyBorder="1" applyFont="1">
      <alignment vertical="bottom"/>
    </xf>
    <xf borderId="65" fillId="0" fontId="1" numFmtId="0" xfId="0" applyAlignment="1" applyBorder="1" applyFont="1">
      <alignment horizontal="center" vertical="center"/>
    </xf>
    <xf borderId="66" fillId="0" fontId="31" numFmtId="0" xfId="0" applyAlignment="1" applyBorder="1" applyFont="1">
      <alignment vertical="bottom"/>
    </xf>
    <xf borderId="68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9">
    <dxf>
      <font>
        <color rgb="FF93C47D"/>
      </font>
      <fill>
        <patternFill patternType="none"/>
      </fill>
      <border/>
    </dxf>
    <dxf>
      <font/>
      <fill>
        <patternFill patternType="none"/>
      </fill>
      <border/>
    </dxf>
    <dxf>
      <font>
        <color rgb="FFE06666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24292E"/>
          <bgColor rgb="FF24292E"/>
        </patternFill>
      </fill>
      <border/>
    </dxf>
    <dxf>
      <font/>
      <fill>
        <patternFill patternType="solid">
          <fgColor rgb="FF485159"/>
          <bgColor rgb="FF485159"/>
        </patternFill>
      </fill>
      <border/>
    </dxf>
    <dxf>
      <font/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</dxfs>
  <tableStyles count="2">
    <tableStyle count="3" pivot="0" name="Power Level  Study-style">
      <tableStyleElement dxfId="4" type="headerRow"/>
      <tableStyleElement dxfId="5" type="firstRowStripe"/>
      <tableStyleElement dxfId="6" type="secondRowStripe"/>
    </tableStyle>
    <tableStyle count="3" pivot="0" name="Power Level  Study-style 2">
      <tableStyleElement dxfId="7" type="headerRow"/>
      <tableStyleElement dxfId="8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6.png"/><Relationship Id="rId42" Type="http://schemas.openxmlformats.org/officeDocument/2006/relationships/image" Target="../media/image33.png"/><Relationship Id="rId41" Type="http://schemas.openxmlformats.org/officeDocument/2006/relationships/image" Target="../media/image57.png"/><Relationship Id="rId44" Type="http://schemas.openxmlformats.org/officeDocument/2006/relationships/image" Target="../media/image61.png"/><Relationship Id="rId43" Type="http://schemas.openxmlformats.org/officeDocument/2006/relationships/image" Target="../media/image74.png"/><Relationship Id="rId46" Type="http://schemas.openxmlformats.org/officeDocument/2006/relationships/image" Target="../media/image182.png"/><Relationship Id="rId45" Type="http://schemas.openxmlformats.org/officeDocument/2006/relationships/image" Target="../media/image31.png"/><Relationship Id="rId107" Type="http://schemas.openxmlformats.org/officeDocument/2006/relationships/image" Target="../media/image71.png"/><Relationship Id="rId106" Type="http://schemas.openxmlformats.org/officeDocument/2006/relationships/image" Target="../media/image112.png"/><Relationship Id="rId105" Type="http://schemas.openxmlformats.org/officeDocument/2006/relationships/image" Target="../media/image69.png"/><Relationship Id="rId104" Type="http://schemas.openxmlformats.org/officeDocument/2006/relationships/image" Target="../media/image63.png"/><Relationship Id="rId109" Type="http://schemas.openxmlformats.org/officeDocument/2006/relationships/image" Target="../media/image159.png"/><Relationship Id="rId108" Type="http://schemas.openxmlformats.org/officeDocument/2006/relationships/image" Target="../media/image164.png"/><Relationship Id="rId48" Type="http://schemas.openxmlformats.org/officeDocument/2006/relationships/image" Target="../media/image67.png"/><Relationship Id="rId47" Type="http://schemas.openxmlformats.org/officeDocument/2006/relationships/image" Target="../media/image18.png"/><Relationship Id="rId49" Type="http://schemas.openxmlformats.org/officeDocument/2006/relationships/image" Target="../media/image68.png"/><Relationship Id="rId103" Type="http://schemas.openxmlformats.org/officeDocument/2006/relationships/image" Target="../media/image102.png"/><Relationship Id="rId102" Type="http://schemas.openxmlformats.org/officeDocument/2006/relationships/image" Target="../media/image60.png"/><Relationship Id="rId101" Type="http://schemas.openxmlformats.org/officeDocument/2006/relationships/image" Target="../media/image109.png"/><Relationship Id="rId100" Type="http://schemas.openxmlformats.org/officeDocument/2006/relationships/image" Target="../media/image66.png"/><Relationship Id="rId31" Type="http://schemas.openxmlformats.org/officeDocument/2006/relationships/image" Target="../media/image16.png"/><Relationship Id="rId30" Type="http://schemas.openxmlformats.org/officeDocument/2006/relationships/image" Target="../media/image42.png"/><Relationship Id="rId33" Type="http://schemas.openxmlformats.org/officeDocument/2006/relationships/image" Target="../media/image28.png"/><Relationship Id="rId32" Type="http://schemas.openxmlformats.org/officeDocument/2006/relationships/image" Target="../media/image26.png"/><Relationship Id="rId35" Type="http://schemas.openxmlformats.org/officeDocument/2006/relationships/image" Target="../media/image52.png"/><Relationship Id="rId34" Type="http://schemas.openxmlformats.org/officeDocument/2006/relationships/image" Target="../media/image11.png"/><Relationship Id="rId37" Type="http://schemas.openxmlformats.org/officeDocument/2006/relationships/image" Target="../media/image4.png"/><Relationship Id="rId36" Type="http://schemas.openxmlformats.org/officeDocument/2006/relationships/image" Target="../media/image5.png"/><Relationship Id="rId39" Type="http://schemas.openxmlformats.org/officeDocument/2006/relationships/image" Target="../media/image97.png"/><Relationship Id="rId38" Type="http://schemas.openxmlformats.org/officeDocument/2006/relationships/image" Target="../media/image59.png"/><Relationship Id="rId20" Type="http://schemas.openxmlformats.org/officeDocument/2006/relationships/image" Target="../media/image10.png"/><Relationship Id="rId22" Type="http://schemas.openxmlformats.org/officeDocument/2006/relationships/image" Target="../media/image13.png"/><Relationship Id="rId21" Type="http://schemas.openxmlformats.org/officeDocument/2006/relationships/image" Target="../media/image3.png"/><Relationship Id="rId24" Type="http://schemas.openxmlformats.org/officeDocument/2006/relationships/image" Target="../media/image34.png"/><Relationship Id="rId23" Type="http://schemas.openxmlformats.org/officeDocument/2006/relationships/image" Target="../media/image126.png"/><Relationship Id="rId26" Type="http://schemas.openxmlformats.org/officeDocument/2006/relationships/image" Target="../media/image14.png"/><Relationship Id="rId25" Type="http://schemas.openxmlformats.org/officeDocument/2006/relationships/image" Target="../media/image7.png"/><Relationship Id="rId28" Type="http://schemas.openxmlformats.org/officeDocument/2006/relationships/image" Target="../media/image2.png"/><Relationship Id="rId27" Type="http://schemas.openxmlformats.org/officeDocument/2006/relationships/image" Target="../media/image77.png"/><Relationship Id="rId29" Type="http://schemas.openxmlformats.org/officeDocument/2006/relationships/image" Target="../media/image171.png"/><Relationship Id="rId95" Type="http://schemas.openxmlformats.org/officeDocument/2006/relationships/image" Target="../media/image208.png"/><Relationship Id="rId94" Type="http://schemas.openxmlformats.org/officeDocument/2006/relationships/image" Target="../media/image186.png"/><Relationship Id="rId97" Type="http://schemas.openxmlformats.org/officeDocument/2006/relationships/image" Target="../media/image89.png"/><Relationship Id="rId96" Type="http://schemas.openxmlformats.org/officeDocument/2006/relationships/image" Target="../media/image53.png"/><Relationship Id="rId11" Type="http://schemas.openxmlformats.org/officeDocument/2006/relationships/image" Target="../media/image101.png"/><Relationship Id="rId99" Type="http://schemas.openxmlformats.org/officeDocument/2006/relationships/image" Target="../media/image47.png"/><Relationship Id="rId10" Type="http://schemas.openxmlformats.org/officeDocument/2006/relationships/image" Target="../media/image90.png"/><Relationship Id="rId98" Type="http://schemas.openxmlformats.org/officeDocument/2006/relationships/image" Target="../media/image73.png"/><Relationship Id="rId13" Type="http://schemas.openxmlformats.org/officeDocument/2006/relationships/image" Target="../media/image15.png"/><Relationship Id="rId12" Type="http://schemas.openxmlformats.org/officeDocument/2006/relationships/image" Target="../media/image8.png"/><Relationship Id="rId91" Type="http://schemas.openxmlformats.org/officeDocument/2006/relationships/image" Target="../media/image196.png"/><Relationship Id="rId90" Type="http://schemas.openxmlformats.org/officeDocument/2006/relationships/image" Target="../media/image132.png"/><Relationship Id="rId93" Type="http://schemas.openxmlformats.org/officeDocument/2006/relationships/image" Target="../media/image185.png"/><Relationship Id="rId92" Type="http://schemas.openxmlformats.org/officeDocument/2006/relationships/image" Target="../media/image184.png"/><Relationship Id="rId15" Type="http://schemas.openxmlformats.org/officeDocument/2006/relationships/image" Target="../media/image37.png"/><Relationship Id="rId110" Type="http://schemas.openxmlformats.org/officeDocument/2006/relationships/image" Target="../media/image85.png"/><Relationship Id="rId14" Type="http://schemas.openxmlformats.org/officeDocument/2006/relationships/image" Target="../media/image215.png"/><Relationship Id="rId17" Type="http://schemas.openxmlformats.org/officeDocument/2006/relationships/image" Target="../media/image212.png"/><Relationship Id="rId16" Type="http://schemas.openxmlformats.org/officeDocument/2006/relationships/image" Target="../media/image154.png"/><Relationship Id="rId19" Type="http://schemas.openxmlformats.org/officeDocument/2006/relationships/image" Target="../media/image27.png"/><Relationship Id="rId18" Type="http://schemas.openxmlformats.org/officeDocument/2006/relationships/image" Target="../media/image1.png"/><Relationship Id="rId84" Type="http://schemas.openxmlformats.org/officeDocument/2006/relationships/image" Target="../media/image35.png"/><Relationship Id="rId83" Type="http://schemas.openxmlformats.org/officeDocument/2006/relationships/image" Target="../media/image58.png"/><Relationship Id="rId86" Type="http://schemas.openxmlformats.org/officeDocument/2006/relationships/image" Target="../media/image40.png"/><Relationship Id="rId85" Type="http://schemas.openxmlformats.org/officeDocument/2006/relationships/image" Target="../media/image72.png"/><Relationship Id="rId88" Type="http://schemas.openxmlformats.org/officeDocument/2006/relationships/image" Target="../media/image62.png"/><Relationship Id="rId87" Type="http://schemas.openxmlformats.org/officeDocument/2006/relationships/image" Target="../media/image49.png"/><Relationship Id="rId89" Type="http://schemas.openxmlformats.org/officeDocument/2006/relationships/image" Target="../media/image191.png"/><Relationship Id="rId80" Type="http://schemas.openxmlformats.org/officeDocument/2006/relationships/image" Target="../media/image44.png"/><Relationship Id="rId82" Type="http://schemas.openxmlformats.org/officeDocument/2006/relationships/image" Target="../media/image41.png"/><Relationship Id="rId81" Type="http://schemas.openxmlformats.org/officeDocument/2006/relationships/image" Target="../media/image55.png"/><Relationship Id="rId1" Type="http://schemas.openxmlformats.org/officeDocument/2006/relationships/image" Target="../media/image21.png"/><Relationship Id="rId2" Type="http://schemas.openxmlformats.org/officeDocument/2006/relationships/image" Target="../media/image81.png"/><Relationship Id="rId3" Type="http://schemas.openxmlformats.org/officeDocument/2006/relationships/image" Target="../media/image50.png"/><Relationship Id="rId4" Type="http://schemas.openxmlformats.org/officeDocument/2006/relationships/image" Target="../media/image82.png"/><Relationship Id="rId9" Type="http://schemas.openxmlformats.org/officeDocument/2006/relationships/image" Target="../media/image20.png"/><Relationship Id="rId5" Type="http://schemas.openxmlformats.org/officeDocument/2006/relationships/image" Target="../media/image129.png"/><Relationship Id="rId6" Type="http://schemas.openxmlformats.org/officeDocument/2006/relationships/image" Target="../media/image46.png"/><Relationship Id="rId7" Type="http://schemas.openxmlformats.org/officeDocument/2006/relationships/image" Target="../media/image24.png"/><Relationship Id="rId8" Type="http://schemas.openxmlformats.org/officeDocument/2006/relationships/image" Target="../media/image17.png"/><Relationship Id="rId73" Type="http://schemas.openxmlformats.org/officeDocument/2006/relationships/image" Target="../media/image29.png"/><Relationship Id="rId72" Type="http://schemas.openxmlformats.org/officeDocument/2006/relationships/image" Target="../media/image43.png"/><Relationship Id="rId75" Type="http://schemas.openxmlformats.org/officeDocument/2006/relationships/image" Target="../media/image54.png"/><Relationship Id="rId74" Type="http://schemas.openxmlformats.org/officeDocument/2006/relationships/image" Target="../media/image39.png"/><Relationship Id="rId77" Type="http://schemas.openxmlformats.org/officeDocument/2006/relationships/image" Target="../media/image45.png"/><Relationship Id="rId76" Type="http://schemas.openxmlformats.org/officeDocument/2006/relationships/image" Target="../media/image51.png"/><Relationship Id="rId79" Type="http://schemas.openxmlformats.org/officeDocument/2006/relationships/image" Target="../media/image38.png"/><Relationship Id="rId78" Type="http://schemas.openxmlformats.org/officeDocument/2006/relationships/image" Target="../media/image202.png"/><Relationship Id="rId71" Type="http://schemas.openxmlformats.org/officeDocument/2006/relationships/image" Target="../media/image143.png"/><Relationship Id="rId70" Type="http://schemas.openxmlformats.org/officeDocument/2006/relationships/image" Target="../media/image36.png"/><Relationship Id="rId62" Type="http://schemas.openxmlformats.org/officeDocument/2006/relationships/image" Target="../media/image32.png"/><Relationship Id="rId61" Type="http://schemas.openxmlformats.org/officeDocument/2006/relationships/image" Target="../media/image105.png"/><Relationship Id="rId64" Type="http://schemas.openxmlformats.org/officeDocument/2006/relationships/image" Target="../media/image25.png"/><Relationship Id="rId63" Type="http://schemas.openxmlformats.org/officeDocument/2006/relationships/image" Target="../media/image64.png"/><Relationship Id="rId66" Type="http://schemas.openxmlformats.org/officeDocument/2006/relationships/image" Target="../media/image22.png"/><Relationship Id="rId65" Type="http://schemas.openxmlformats.org/officeDocument/2006/relationships/image" Target="../media/image23.png"/><Relationship Id="rId68" Type="http://schemas.openxmlformats.org/officeDocument/2006/relationships/image" Target="../media/image155.png"/><Relationship Id="rId67" Type="http://schemas.openxmlformats.org/officeDocument/2006/relationships/image" Target="../media/image140.png"/><Relationship Id="rId60" Type="http://schemas.openxmlformats.org/officeDocument/2006/relationships/image" Target="../media/image162.png"/><Relationship Id="rId69" Type="http://schemas.openxmlformats.org/officeDocument/2006/relationships/image" Target="../media/image30.png"/><Relationship Id="rId51" Type="http://schemas.openxmlformats.org/officeDocument/2006/relationships/image" Target="../media/image12.png"/><Relationship Id="rId50" Type="http://schemas.openxmlformats.org/officeDocument/2006/relationships/image" Target="../media/image88.png"/><Relationship Id="rId53" Type="http://schemas.openxmlformats.org/officeDocument/2006/relationships/image" Target="../media/image76.png"/><Relationship Id="rId52" Type="http://schemas.openxmlformats.org/officeDocument/2006/relationships/image" Target="../media/image48.png"/><Relationship Id="rId55" Type="http://schemas.openxmlformats.org/officeDocument/2006/relationships/image" Target="../media/image106.png"/><Relationship Id="rId54" Type="http://schemas.openxmlformats.org/officeDocument/2006/relationships/image" Target="../media/image122.png"/><Relationship Id="rId57" Type="http://schemas.openxmlformats.org/officeDocument/2006/relationships/image" Target="../media/image84.png"/><Relationship Id="rId56" Type="http://schemas.openxmlformats.org/officeDocument/2006/relationships/image" Target="../media/image19.png"/><Relationship Id="rId59" Type="http://schemas.openxmlformats.org/officeDocument/2006/relationships/image" Target="../media/image9.png"/><Relationship Id="rId58" Type="http://schemas.openxmlformats.org/officeDocument/2006/relationships/image" Target="../media/image5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65.png"/><Relationship Id="rId3" Type="http://schemas.openxmlformats.org/officeDocument/2006/relationships/image" Target="../media/image80.png"/><Relationship Id="rId4" Type="http://schemas.openxmlformats.org/officeDocument/2006/relationships/image" Target="../media/image83.png"/><Relationship Id="rId5" Type="http://schemas.openxmlformats.org/officeDocument/2006/relationships/image" Target="../media/image7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Relationship Id="rId3" Type="http://schemas.openxmlformats.org/officeDocument/2006/relationships/image" Target="../media/image83.png"/><Relationship Id="rId4" Type="http://schemas.openxmlformats.org/officeDocument/2006/relationships/image" Target="../media/image23.png"/><Relationship Id="rId5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9.png"/><Relationship Id="rId42" Type="http://schemas.openxmlformats.org/officeDocument/2006/relationships/image" Target="../media/image162.png"/><Relationship Id="rId41" Type="http://schemas.openxmlformats.org/officeDocument/2006/relationships/image" Target="../media/image10.png"/><Relationship Id="rId44" Type="http://schemas.openxmlformats.org/officeDocument/2006/relationships/image" Target="../media/image105.png"/><Relationship Id="rId43" Type="http://schemas.openxmlformats.org/officeDocument/2006/relationships/image" Target="../media/image3.png"/><Relationship Id="rId46" Type="http://schemas.openxmlformats.org/officeDocument/2006/relationships/image" Target="../media/image32.png"/><Relationship Id="rId45" Type="http://schemas.openxmlformats.org/officeDocument/2006/relationships/image" Target="../media/image13.png"/><Relationship Id="rId107" Type="http://schemas.openxmlformats.org/officeDocument/2006/relationships/image" Target="../media/image85.png"/><Relationship Id="rId106" Type="http://schemas.openxmlformats.org/officeDocument/2006/relationships/image" Target="../media/image159.png"/><Relationship Id="rId105" Type="http://schemas.openxmlformats.org/officeDocument/2006/relationships/image" Target="../media/image164.png"/><Relationship Id="rId104" Type="http://schemas.openxmlformats.org/officeDocument/2006/relationships/image" Target="../media/image71.png"/><Relationship Id="rId109" Type="http://schemas.openxmlformats.org/officeDocument/2006/relationships/image" Target="../media/image44.png"/><Relationship Id="rId108" Type="http://schemas.openxmlformats.org/officeDocument/2006/relationships/image" Target="../media/image38.png"/><Relationship Id="rId48" Type="http://schemas.openxmlformats.org/officeDocument/2006/relationships/image" Target="../media/image64.png"/><Relationship Id="rId47" Type="http://schemas.openxmlformats.org/officeDocument/2006/relationships/image" Target="../media/image126.png"/><Relationship Id="rId49" Type="http://schemas.openxmlformats.org/officeDocument/2006/relationships/image" Target="../media/image34.png"/><Relationship Id="rId103" Type="http://schemas.openxmlformats.org/officeDocument/2006/relationships/image" Target="../media/image112.png"/><Relationship Id="rId102" Type="http://schemas.openxmlformats.org/officeDocument/2006/relationships/image" Target="../media/image69.png"/><Relationship Id="rId101" Type="http://schemas.openxmlformats.org/officeDocument/2006/relationships/image" Target="../media/image63.png"/><Relationship Id="rId100" Type="http://schemas.openxmlformats.org/officeDocument/2006/relationships/image" Target="../media/image102.png"/><Relationship Id="rId31" Type="http://schemas.openxmlformats.org/officeDocument/2006/relationships/image" Target="../media/image37.png"/><Relationship Id="rId30" Type="http://schemas.openxmlformats.org/officeDocument/2006/relationships/image" Target="../media/image122.png"/><Relationship Id="rId33" Type="http://schemas.openxmlformats.org/officeDocument/2006/relationships/image" Target="../media/image154.png"/><Relationship Id="rId32" Type="http://schemas.openxmlformats.org/officeDocument/2006/relationships/image" Target="../media/image106.png"/><Relationship Id="rId35" Type="http://schemas.openxmlformats.org/officeDocument/2006/relationships/image" Target="../media/image212.png"/><Relationship Id="rId34" Type="http://schemas.openxmlformats.org/officeDocument/2006/relationships/image" Target="../media/image19.png"/><Relationship Id="rId37" Type="http://schemas.openxmlformats.org/officeDocument/2006/relationships/image" Target="../media/image1.png"/><Relationship Id="rId36" Type="http://schemas.openxmlformats.org/officeDocument/2006/relationships/image" Target="../media/image84.png"/><Relationship Id="rId39" Type="http://schemas.openxmlformats.org/officeDocument/2006/relationships/image" Target="../media/image27.png"/><Relationship Id="rId38" Type="http://schemas.openxmlformats.org/officeDocument/2006/relationships/image" Target="../media/image56.png"/><Relationship Id="rId20" Type="http://schemas.openxmlformats.org/officeDocument/2006/relationships/image" Target="../media/image90.png"/><Relationship Id="rId22" Type="http://schemas.openxmlformats.org/officeDocument/2006/relationships/image" Target="../media/image68.png"/><Relationship Id="rId21" Type="http://schemas.openxmlformats.org/officeDocument/2006/relationships/image" Target="../media/image101.png"/><Relationship Id="rId24" Type="http://schemas.openxmlformats.org/officeDocument/2006/relationships/image" Target="../media/image88.png"/><Relationship Id="rId23" Type="http://schemas.openxmlformats.org/officeDocument/2006/relationships/image" Target="../media/image8.png"/><Relationship Id="rId26" Type="http://schemas.openxmlformats.org/officeDocument/2006/relationships/image" Target="../media/image48.png"/><Relationship Id="rId25" Type="http://schemas.openxmlformats.org/officeDocument/2006/relationships/image" Target="../media/image12.png"/><Relationship Id="rId28" Type="http://schemas.openxmlformats.org/officeDocument/2006/relationships/image" Target="../media/image76.png"/><Relationship Id="rId27" Type="http://schemas.openxmlformats.org/officeDocument/2006/relationships/image" Target="../media/image15.png"/><Relationship Id="rId29" Type="http://schemas.openxmlformats.org/officeDocument/2006/relationships/image" Target="../media/image215.png"/><Relationship Id="rId95" Type="http://schemas.openxmlformats.org/officeDocument/2006/relationships/image" Target="../media/image73.png"/><Relationship Id="rId94" Type="http://schemas.openxmlformats.org/officeDocument/2006/relationships/image" Target="../media/image89.png"/><Relationship Id="rId97" Type="http://schemas.openxmlformats.org/officeDocument/2006/relationships/image" Target="../media/image66.png"/><Relationship Id="rId96" Type="http://schemas.openxmlformats.org/officeDocument/2006/relationships/image" Target="../media/image47.png"/><Relationship Id="rId11" Type="http://schemas.openxmlformats.org/officeDocument/2006/relationships/image" Target="../media/image46.png"/><Relationship Id="rId99" Type="http://schemas.openxmlformats.org/officeDocument/2006/relationships/image" Target="../media/image60.png"/><Relationship Id="rId10" Type="http://schemas.openxmlformats.org/officeDocument/2006/relationships/image" Target="../media/image74.png"/><Relationship Id="rId98" Type="http://schemas.openxmlformats.org/officeDocument/2006/relationships/image" Target="../media/image109.png"/><Relationship Id="rId13" Type="http://schemas.openxmlformats.org/officeDocument/2006/relationships/image" Target="../media/image24.png"/><Relationship Id="rId12" Type="http://schemas.openxmlformats.org/officeDocument/2006/relationships/image" Target="../media/image61.png"/><Relationship Id="rId91" Type="http://schemas.openxmlformats.org/officeDocument/2006/relationships/image" Target="../media/image186.png"/><Relationship Id="rId90" Type="http://schemas.openxmlformats.org/officeDocument/2006/relationships/image" Target="../media/image185.png"/><Relationship Id="rId93" Type="http://schemas.openxmlformats.org/officeDocument/2006/relationships/image" Target="../media/image53.png"/><Relationship Id="rId92" Type="http://schemas.openxmlformats.org/officeDocument/2006/relationships/image" Target="../media/image208.png"/><Relationship Id="rId15" Type="http://schemas.openxmlformats.org/officeDocument/2006/relationships/image" Target="../media/image17.png"/><Relationship Id="rId110" Type="http://schemas.openxmlformats.org/officeDocument/2006/relationships/image" Target="../media/image55.png"/><Relationship Id="rId14" Type="http://schemas.openxmlformats.org/officeDocument/2006/relationships/image" Target="../media/image31.png"/><Relationship Id="rId17" Type="http://schemas.openxmlformats.org/officeDocument/2006/relationships/image" Target="../media/image18.png"/><Relationship Id="rId16" Type="http://schemas.openxmlformats.org/officeDocument/2006/relationships/image" Target="../media/image182.png"/><Relationship Id="rId19" Type="http://schemas.openxmlformats.org/officeDocument/2006/relationships/image" Target="../media/image20.png"/><Relationship Id="rId18" Type="http://schemas.openxmlformats.org/officeDocument/2006/relationships/image" Target="../media/image67.png"/><Relationship Id="rId84" Type="http://schemas.openxmlformats.org/officeDocument/2006/relationships/image" Target="../media/image49.png"/><Relationship Id="rId83" Type="http://schemas.openxmlformats.org/officeDocument/2006/relationships/image" Target="../media/image40.png"/><Relationship Id="rId86" Type="http://schemas.openxmlformats.org/officeDocument/2006/relationships/image" Target="../media/image191.png"/><Relationship Id="rId85" Type="http://schemas.openxmlformats.org/officeDocument/2006/relationships/image" Target="../media/image62.png"/><Relationship Id="rId88" Type="http://schemas.openxmlformats.org/officeDocument/2006/relationships/image" Target="../media/image196.png"/><Relationship Id="rId87" Type="http://schemas.openxmlformats.org/officeDocument/2006/relationships/image" Target="../media/image132.png"/><Relationship Id="rId89" Type="http://schemas.openxmlformats.org/officeDocument/2006/relationships/image" Target="../media/image184.png"/><Relationship Id="rId80" Type="http://schemas.openxmlformats.org/officeDocument/2006/relationships/image" Target="../media/image58.png"/><Relationship Id="rId82" Type="http://schemas.openxmlformats.org/officeDocument/2006/relationships/image" Target="../media/image72.png"/><Relationship Id="rId81" Type="http://schemas.openxmlformats.org/officeDocument/2006/relationships/image" Target="../media/image35.png"/><Relationship Id="rId1" Type="http://schemas.openxmlformats.org/officeDocument/2006/relationships/image" Target="../media/image21.png"/><Relationship Id="rId2" Type="http://schemas.openxmlformats.org/officeDocument/2006/relationships/image" Target="../media/image97.png"/><Relationship Id="rId3" Type="http://schemas.openxmlformats.org/officeDocument/2006/relationships/image" Target="../media/image81.png"/><Relationship Id="rId4" Type="http://schemas.openxmlformats.org/officeDocument/2006/relationships/image" Target="../media/image6.png"/><Relationship Id="rId9" Type="http://schemas.openxmlformats.org/officeDocument/2006/relationships/image" Target="../media/image129.png"/><Relationship Id="rId5" Type="http://schemas.openxmlformats.org/officeDocument/2006/relationships/image" Target="../media/image50.png"/><Relationship Id="rId6" Type="http://schemas.openxmlformats.org/officeDocument/2006/relationships/image" Target="../media/image57.png"/><Relationship Id="rId7" Type="http://schemas.openxmlformats.org/officeDocument/2006/relationships/image" Target="../media/image82.png"/><Relationship Id="rId8" Type="http://schemas.openxmlformats.org/officeDocument/2006/relationships/image" Target="../media/image33.png"/><Relationship Id="rId73" Type="http://schemas.openxmlformats.org/officeDocument/2006/relationships/image" Target="../media/image52.png"/><Relationship Id="rId72" Type="http://schemas.openxmlformats.org/officeDocument/2006/relationships/image" Target="../media/image51.png"/><Relationship Id="rId75" Type="http://schemas.openxmlformats.org/officeDocument/2006/relationships/image" Target="../media/image5.png"/><Relationship Id="rId74" Type="http://schemas.openxmlformats.org/officeDocument/2006/relationships/image" Target="../media/image45.png"/><Relationship Id="rId77" Type="http://schemas.openxmlformats.org/officeDocument/2006/relationships/image" Target="../media/image4.png"/><Relationship Id="rId76" Type="http://schemas.openxmlformats.org/officeDocument/2006/relationships/image" Target="../media/image202.png"/><Relationship Id="rId79" Type="http://schemas.openxmlformats.org/officeDocument/2006/relationships/image" Target="../media/image41.png"/><Relationship Id="rId78" Type="http://schemas.openxmlformats.org/officeDocument/2006/relationships/image" Target="../media/image59.png"/><Relationship Id="rId71" Type="http://schemas.openxmlformats.org/officeDocument/2006/relationships/image" Target="../media/image54.png"/><Relationship Id="rId70" Type="http://schemas.openxmlformats.org/officeDocument/2006/relationships/image" Target="../media/image39.png"/><Relationship Id="rId62" Type="http://schemas.openxmlformats.org/officeDocument/2006/relationships/image" Target="../media/image36.png"/><Relationship Id="rId61" Type="http://schemas.openxmlformats.org/officeDocument/2006/relationships/image" Target="../media/image42.png"/><Relationship Id="rId64" Type="http://schemas.openxmlformats.org/officeDocument/2006/relationships/image" Target="../media/image143.png"/><Relationship Id="rId63" Type="http://schemas.openxmlformats.org/officeDocument/2006/relationships/image" Target="../media/image16.png"/><Relationship Id="rId66" Type="http://schemas.openxmlformats.org/officeDocument/2006/relationships/image" Target="../media/image43.png"/><Relationship Id="rId65" Type="http://schemas.openxmlformats.org/officeDocument/2006/relationships/image" Target="../media/image26.png"/><Relationship Id="rId68" Type="http://schemas.openxmlformats.org/officeDocument/2006/relationships/image" Target="../media/image29.png"/><Relationship Id="rId67" Type="http://schemas.openxmlformats.org/officeDocument/2006/relationships/image" Target="../media/image28.png"/><Relationship Id="rId60" Type="http://schemas.openxmlformats.org/officeDocument/2006/relationships/image" Target="../media/image30.png"/><Relationship Id="rId69" Type="http://schemas.openxmlformats.org/officeDocument/2006/relationships/image" Target="../media/image11.png"/><Relationship Id="rId51" Type="http://schemas.openxmlformats.org/officeDocument/2006/relationships/image" Target="../media/image7.png"/><Relationship Id="rId50" Type="http://schemas.openxmlformats.org/officeDocument/2006/relationships/image" Target="../media/image25.png"/><Relationship Id="rId53" Type="http://schemas.openxmlformats.org/officeDocument/2006/relationships/image" Target="../media/image14.png"/><Relationship Id="rId52" Type="http://schemas.openxmlformats.org/officeDocument/2006/relationships/image" Target="../media/image23.png"/><Relationship Id="rId55" Type="http://schemas.openxmlformats.org/officeDocument/2006/relationships/image" Target="../media/image77.png"/><Relationship Id="rId54" Type="http://schemas.openxmlformats.org/officeDocument/2006/relationships/image" Target="../media/image22.png"/><Relationship Id="rId57" Type="http://schemas.openxmlformats.org/officeDocument/2006/relationships/image" Target="../media/image2.png"/><Relationship Id="rId56" Type="http://schemas.openxmlformats.org/officeDocument/2006/relationships/image" Target="../media/image140.png"/><Relationship Id="rId59" Type="http://schemas.openxmlformats.org/officeDocument/2006/relationships/image" Target="../media/image171.png"/><Relationship Id="rId58" Type="http://schemas.openxmlformats.org/officeDocument/2006/relationships/image" Target="../media/image15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</xdr:row>
      <xdr:rowOff>0</xdr:rowOff>
    </xdr:from>
    <xdr:ext cx="200025" cy="200025"/>
    <xdr:pic>
      <xdr:nvPicPr>
        <xdr:cNvPr id="0" name="image12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</xdr:row>
      <xdr:rowOff>0</xdr:rowOff>
    </xdr:from>
    <xdr:ext cx="200025" cy="200025"/>
    <xdr:pic>
      <xdr:nvPicPr>
        <xdr:cNvPr id="0" name="image10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12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13</xdr:row>
      <xdr:rowOff>0</xdr:rowOff>
    </xdr:from>
    <xdr:ext cx="200025" cy="200025"/>
    <xdr:pic>
      <xdr:nvPicPr>
        <xdr:cNvPr id="0" name="image2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15</xdr:row>
      <xdr:rowOff>0</xdr:rowOff>
    </xdr:from>
    <xdr:ext cx="200025" cy="200025"/>
    <xdr:pic>
      <xdr:nvPicPr>
        <xdr:cNvPr id="0" name="image15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16</xdr:row>
      <xdr:rowOff>0</xdr:rowOff>
    </xdr:from>
    <xdr:ext cx="200025" cy="200025"/>
    <xdr:pic>
      <xdr:nvPicPr>
        <xdr:cNvPr id="0" name="image21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19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21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22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23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24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25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26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28</xdr:row>
      <xdr:rowOff>0</xdr:rowOff>
    </xdr:from>
    <xdr:ext cx="200025" cy="200025"/>
    <xdr:pic>
      <xdr:nvPicPr>
        <xdr:cNvPr id="0" name="image17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29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30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32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33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34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35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36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38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39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40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41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43</xdr:row>
      <xdr:rowOff>0</xdr:rowOff>
    </xdr:from>
    <xdr:ext cx="200025" cy="200025"/>
    <xdr:pic>
      <xdr:nvPicPr>
        <xdr:cNvPr id="0" name="image6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45</xdr:row>
      <xdr:rowOff>0</xdr:rowOff>
    </xdr:from>
    <xdr:ext cx="200025" cy="200025"/>
    <xdr:pic>
      <xdr:nvPicPr>
        <xdr:cNvPr id="0" name="image18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46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48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49</xdr:row>
      <xdr:rowOff>0</xdr:rowOff>
    </xdr:from>
    <xdr:ext cx="200025" cy="200025"/>
    <xdr:pic>
      <xdr:nvPicPr>
        <xdr:cNvPr id="0" name="image8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51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53</xdr:row>
      <xdr:rowOff>0</xdr:rowOff>
    </xdr:from>
    <xdr:ext cx="200025" cy="200025"/>
    <xdr:pic>
      <xdr:nvPicPr>
        <xdr:cNvPr id="0" name="image122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54</xdr:row>
      <xdr:rowOff>0</xdr:rowOff>
    </xdr:from>
    <xdr:ext cx="200025" cy="200025"/>
    <xdr:pic>
      <xdr:nvPicPr>
        <xdr:cNvPr id="0" name="image106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58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59</xdr:row>
      <xdr:rowOff>0</xdr:rowOff>
    </xdr:from>
    <xdr:ext cx="200025" cy="200025"/>
    <xdr:pic>
      <xdr:nvPicPr>
        <xdr:cNvPr id="0" name="image162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60</xdr:row>
      <xdr:rowOff>0</xdr:rowOff>
    </xdr:from>
    <xdr:ext cx="200025" cy="200025"/>
    <xdr:pic>
      <xdr:nvPicPr>
        <xdr:cNvPr id="0" name="image105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61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62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64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65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66</xdr:row>
      <xdr:rowOff>0</xdr:rowOff>
    </xdr:from>
    <xdr:ext cx="200025" cy="200025"/>
    <xdr:pic>
      <xdr:nvPicPr>
        <xdr:cNvPr id="0" name="image14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67</xdr:row>
      <xdr:rowOff>0</xdr:rowOff>
    </xdr:from>
    <xdr:ext cx="200025" cy="200025"/>
    <xdr:pic>
      <xdr:nvPicPr>
        <xdr:cNvPr id="0" name="image15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68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69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70</xdr:row>
      <xdr:rowOff>0</xdr:rowOff>
    </xdr:from>
    <xdr:ext cx="200025" cy="200025"/>
    <xdr:pic>
      <xdr:nvPicPr>
        <xdr:cNvPr id="0" name="image143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71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72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73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75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76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77</xdr:row>
      <xdr:rowOff>0</xdr:rowOff>
    </xdr:from>
    <xdr:ext cx="200025" cy="200025"/>
    <xdr:pic>
      <xdr:nvPicPr>
        <xdr:cNvPr id="0" name="image202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78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79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81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83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85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86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87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88</xdr:row>
      <xdr:rowOff>0</xdr:rowOff>
    </xdr:from>
    <xdr:ext cx="200025" cy="200025"/>
    <xdr:pic>
      <xdr:nvPicPr>
        <xdr:cNvPr id="0" name="image191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89</xdr:row>
      <xdr:rowOff>0</xdr:rowOff>
    </xdr:from>
    <xdr:ext cx="200025" cy="200025"/>
    <xdr:pic>
      <xdr:nvPicPr>
        <xdr:cNvPr id="0" name="image132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90</xdr:row>
      <xdr:rowOff>0</xdr:rowOff>
    </xdr:from>
    <xdr:ext cx="200025" cy="200025"/>
    <xdr:pic>
      <xdr:nvPicPr>
        <xdr:cNvPr id="0" name="image19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91</xdr:row>
      <xdr:rowOff>0</xdr:rowOff>
    </xdr:from>
    <xdr:ext cx="200025" cy="200025"/>
    <xdr:pic>
      <xdr:nvPicPr>
        <xdr:cNvPr id="0" name="image18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92</xdr:row>
      <xdr:rowOff>0</xdr:rowOff>
    </xdr:from>
    <xdr:ext cx="200025" cy="200025"/>
    <xdr:pic>
      <xdr:nvPicPr>
        <xdr:cNvPr id="0" name="image18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93</xdr:row>
      <xdr:rowOff>0</xdr:rowOff>
    </xdr:from>
    <xdr:ext cx="200025" cy="200025"/>
    <xdr:pic>
      <xdr:nvPicPr>
        <xdr:cNvPr id="0" name="image186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94</xdr:row>
      <xdr:rowOff>0</xdr:rowOff>
    </xdr:from>
    <xdr:ext cx="200025" cy="200025"/>
    <xdr:pic>
      <xdr:nvPicPr>
        <xdr:cNvPr id="0" name="image20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95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96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97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98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99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100</xdr:row>
      <xdr:rowOff>0</xdr:rowOff>
    </xdr:from>
    <xdr:ext cx="200025" cy="200025"/>
    <xdr:pic>
      <xdr:nvPicPr>
        <xdr:cNvPr id="0" name="image10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102</xdr:row>
      <xdr:rowOff>0</xdr:rowOff>
    </xdr:from>
    <xdr:ext cx="200025" cy="200025"/>
    <xdr:pic>
      <xdr:nvPicPr>
        <xdr:cNvPr id="0" name="image10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105</xdr:row>
      <xdr:rowOff>0</xdr:rowOff>
    </xdr:from>
    <xdr:ext cx="200025" cy="200025"/>
    <xdr:pic>
      <xdr:nvPicPr>
        <xdr:cNvPr id="0" name="image112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107</xdr:row>
      <xdr:rowOff>0</xdr:rowOff>
    </xdr:from>
    <xdr:ext cx="200025" cy="200025"/>
    <xdr:pic>
      <xdr:nvPicPr>
        <xdr:cNvPr id="0" name="image16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108</xdr:row>
      <xdr:rowOff>0</xdr:rowOff>
    </xdr:from>
    <xdr:ext cx="200025" cy="200025"/>
    <xdr:pic>
      <xdr:nvPicPr>
        <xdr:cNvPr id="0" name="image159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19075" cy="219075"/>
    <xdr:pic>
      <xdr:nvPicPr>
        <xdr:cNvPr id="0" name="image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209550" cy="219075"/>
    <xdr:pic>
      <xdr:nvPicPr>
        <xdr:cNvPr id="0" name="image6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219075" cy="219075"/>
    <xdr:pic>
      <xdr:nvPicPr>
        <xdr:cNvPr id="0" name="image8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219075" cy="219075"/>
    <xdr:pic>
      <xdr:nvPicPr>
        <xdr:cNvPr id="0" name="image8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85750"/>
    <xdr:pic>
      <xdr:nvPicPr>
        <xdr:cNvPr id="0" name="image7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0</xdr:rowOff>
    </xdr:from>
    <xdr:ext cx="314325" cy="314325"/>
    <xdr:pic>
      <xdr:nvPicPr>
        <xdr:cNvPr id="0" name="image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314325" cy="314325"/>
    <xdr:pic>
      <xdr:nvPicPr>
        <xdr:cNvPr id="0" name="image8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314325" cy="314325"/>
    <xdr:pic>
      <xdr:nvPicPr>
        <xdr:cNvPr id="0" name="image8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314325" cy="314325"/>
    <xdr:pic>
      <xdr:nvPicPr>
        <xdr:cNvPr id="0" name="image2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314325" cy="3143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1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0025" cy="200025"/>
    <xdr:pic>
      <xdr:nvPicPr>
        <xdr:cNvPr id="0" name="image1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200025" cy="200025"/>
    <xdr:pic>
      <xdr:nvPicPr>
        <xdr:cNvPr id="0" name="image9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00025" cy="200025"/>
    <xdr:pic>
      <xdr:nvPicPr>
        <xdr:cNvPr id="0" name="image16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0025" cy="200025"/>
    <xdr:pic>
      <xdr:nvPicPr>
        <xdr:cNvPr id="0" name="image14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19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22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0025" cy="200025"/>
    <xdr:pic>
      <xdr:nvPicPr>
        <xdr:cNvPr id="0" name="image12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00025" cy="200025"/>
    <xdr:pic>
      <xdr:nvPicPr>
        <xdr:cNvPr id="0" name="image16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00025" cy="200025"/>
    <xdr:pic>
      <xdr:nvPicPr>
        <xdr:cNvPr id="0" name="image20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200025" cy="200025"/>
    <xdr:pic>
      <xdr:nvPicPr>
        <xdr:cNvPr id="0" name="image9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10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0025" cy="200025"/>
    <xdr:pic>
      <xdr:nvPicPr>
        <xdr:cNvPr id="0" name="image15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200025" cy="200025"/>
    <xdr:pic>
      <xdr:nvPicPr>
        <xdr:cNvPr id="0" name="image9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200025" cy="200025"/>
    <xdr:pic>
      <xdr:nvPicPr>
        <xdr:cNvPr id="0" name="image10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200025" cy="200025"/>
    <xdr:pic>
      <xdr:nvPicPr>
        <xdr:cNvPr id="0" name="image22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200025" cy="200025"/>
    <xdr:pic>
      <xdr:nvPicPr>
        <xdr:cNvPr id="0" name="image11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200025" cy="200025"/>
    <xdr:pic>
      <xdr:nvPicPr>
        <xdr:cNvPr id="0" name="image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1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200025" cy="200025"/>
    <xdr:pic>
      <xdr:nvPicPr>
        <xdr:cNvPr id="0" name="image1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200025" cy="200025"/>
    <xdr:pic>
      <xdr:nvPicPr>
        <xdr:cNvPr id="0" name="image11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200025"/>
    <xdr:pic>
      <xdr:nvPicPr>
        <xdr:cNvPr id="0" name="image16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200025" cy="200025"/>
    <xdr:pic>
      <xdr:nvPicPr>
        <xdr:cNvPr id="0" name="image10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00025" cy="200025"/>
    <xdr:pic>
      <xdr:nvPicPr>
        <xdr:cNvPr id="0" name="image12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200025" cy="200025"/>
    <xdr:pic>
      <xdr:nvPicPr>
        <xdr:cNvPr id="0" name="image20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00025" cy="200025"/>
    <xdr:pic>
      <xdr:nvPicPr>
        <xdr:cNvPr id="0" name="image108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200025" cy="200025"/>
    <xdr:pic>
      <xdr:nvPicPr>
        <xdr:cNvPr id="0" name="image11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00025" cy="200025"/>
    <xdr:pic>
      <xdr:nvPicPr>
        <xdr:cNvPr id="0" name="image13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200025" cy="200025"/>
    <xdr:pic>
      <xdr:nvPicPr>
        <xdr:cNvPr id="0" name="image11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200025" cy="200025"/>
    <xdr:pic>
      <xdr:nvPicPr>
        <xdr:cNvPr id="0" name="image11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200025" cy="200025"/>
    <xdr:pic>
      <xdr:nvPicPr>
        <xdr:cNvPr id="0" name="image14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200025" cy="200025"/>
    <xdr:pic>
      <xdr:nvPicPr>
        <xdr:cNvPr id="0" name="image136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200025" cy="200025"/>
    <xdr:pic>
      <xdr:nvPicPr>
        <xdr:cNvPr id="0" name="image116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12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0</xdr:rowOff>
    </xdr:from>
    <xdr:ext cx="200025" cy="200025"/>
    <xdr:pic>
      <xdr:nvPicPr>
        <xdr:cNvPr id="0" name="image13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190500" cy="190500"/>
    <xdr:pic>
      <xdr:nvPicPr>
        <xdr:cNvPr id="0" name="image131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190500" cy="190500"/>
    <xdr:pic>
      <xdr:nvPicPr>
        <xdr:cNvPr id="0" name="image19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190500" cy="190500"/>
    <xdr:pic>
      <xdr:nvPicPr>
        <xdr:cNvPr id="0" name="image17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190500" cy="190500"/>
    <xdr:pic>
      <xdr:nvPicPr>
        <xdr:cNvPr id="0" name="image12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200025" cy="200025"/>
    <xdr:pic>
      <xdr:nvPicPr>
        <xdr:cNvPr id="0" name="image120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200025" cy="200025"/>
    <xdr:pic>
      <xdr:nvPicPr>
        <xdr:cNvPr id="0" name="image11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00025" cy="200025"/>
    <xdr:pic>
      <xdr:nvPicPr>
        <xdr:cNvPr id="0" name="image124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0</xdr:rowOff>
    </xdr:from>
    <xdr:ext cx="200025" cy="200025"/>
    <xdr:pic>
      <xdr:nvPicPr>
        <xdr:cNvPr id="0" name="image17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200025" cy="200025"/>
    <xdr:pic>
      <xdr:nvPicPr>
        <xdr:cNvPr id="0" name="image15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200025" cy="200025"/>
    <xdr:pic>
      <xdr:nvPicPr>
        <xdr:cNvPr id="0" name="image142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200025" cy="200025"/>
    <xdr:pic>
      <xdr:nvPicPr>
        <xdr:cNvPr id="0" name="image161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200025" cy="200025"/>
    <xdr:pic>
      <xdr:nvPicPr>
        <xdr:cNvPr id="0" name="image14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165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200025" cy="200025"/>
    <xdr:pic>
      <xdr:nvPicPr>
        <xdr:cNvPr id="0" name="image19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1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200025" cy="200025"/>
    <xdr:pic>
      <xdr:nvPicPr>
        <xdr:cNvPr id="0" name="image139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200025" cy="200025"/>
    <xdr:pic>
      <xdr:nvPicPr>
        <xdr:cNvPr id="0" name="image133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200025" cy="200025"/>
    <xdr:pic>
      <xdr:nvPicPr>
        <xdr:cNvPr id="0" name="image22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00025" cy="200025"/>
    <xdr:pic>
      <xdr:nvPicPr>
        <xdr:cNvPr id="0" name="image150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200025" cy="200025"/>
    <xdr:pic>
      <xdr:nvPicPr>
        <xdr:cNvPr id="0" name="image207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200025" cy="200025"/>
    <xdr:pic>
      <xdr:nvPicPr>
        <xdr:cNvPr id="0" name="image13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200025" cy="200025"/>
    <xdr:pic>
      <xdr:nvPicPr>
        <xdr:cNvPr id="0" name="image18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</xdr:row>
      <xdr:rowOff>0</xdr:rowOff>
    </xdr:from>
    <xdr:ext cx="200025" cy="200025"/>
    <xdr:pic>
      <xdr:nvPicPr>
        <xdr:cNvPr id="0" name="image141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0</xdr:rowOff>
    </xdr:from>
    <xdr:ext cx="200025" cy="200025"/>
    <xdr:pic>
      <xdr:nvPicPr>
        <xdr:cNvPr id="0" name="image14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0</xdr:rowOff>
    </xdr:from>
    <xdr:ext cx="200025" cy="200025"/>
    <xdr:pic>
      <xdr:nvPicPr>
        <xdr:cNvPr id="0" name="image22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200025" cy="200025"/>
    <xdr:pic>
      <xdr:nvPicPr>
        <xdr:cNvPr id="0" name="image163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</xdr:row>
      <xdr:rowOff>0</xdr:rowOff>
    </xdr:from>
    <xdr:ext cx="200025" cy="200025"/>
    <xdr:pic>
      <xdr:nvPicPr>
        <xdr:cNvPr id="0" name="image219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200025" cy="200025"/>
    <xdr:pic>
      <xdr:nvPicPr>
        <xdr:cNvPr id="0" name="image14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200025" cy="200025"/>
    <xdr:pic>
      <xdr:nvPicPr>
        <xdr:cNvPr id="0" name="image14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17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0</xdr:rowOff>
    </xdr:from>
    <xdr:ext cx="200025" cy="200025"/>
    <xdr:pic>
      <xdr:nvPicPr>
        <xdr:cNvPr id="0" name="image1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</xdr:row>
      <xdr:rowOff>0</xdr:rowOff>
    </xdr:from>
    <xdr:ext cx="200025" cy="200025"/>
    <xdr:pic>
      <xdr:nvPicPr>
        <xdr:cNvPr id="0" name="image223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55</xdr:row>
      <xdr:rowOff>0</xdr:rowOff>
    </xdr:from>
    <xdr:ext cx="200025" cy="200025"/>
    <xdr:pic>
      <xdr:nvPicPr>
        <xdr:cNvPr id="0" name="image17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56</xdr:row>
      <xdr:rowOff>0</xdr:rowOff>
    </xdr:from>
    <xdr:ext cx="200025" cy="200025"/>
    <xdr:pic>
      <xdr:nvPicPr>
        <xdr:cNvPr id="0" name="image15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0</xdr:rowOff>
    </xdr:from>
    <xdr:ext cx="200025" cy="200025"/>
    <xdr:pic>
      <xdr:nvPicPr>
        <xdr:cNvPr id="0" name="image15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0</xdr:rowOff>
    </xdr:from>
    <xdr:ext cx="200025" cy="200025"/>
    <xdr:pic>
      <xdr:nvPicPr>
        <xdr:cNvPr id="0" name="image18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59</xdr:row>
      <xdr:rowOff>0</xdr:rowOff>
    </xdr:from>
    <xdr:ext cx="200025" cy="200025"/>
    <xdr:pic>
      <xdr:nvPicPr>
        <xdr:cNvPr id="0" name="image210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0</xdr:rowOff>
    </xdr:from>
    <xdr:ext cx="200025" cy="200025"/>
    <xdr:pic>
      <xdr:nvPicPr>
        <xdr:cNvPr id="0" name="image19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200025" cy="200025"/>
    <xdr:pic>
      <xdr:nvPicPr>
        <xdr:cNvPr id="0" name="image173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200025" cy="200025"/>
    <xdr:pic>
      <xdr:nvPicPr>
        <xdr:cNvPr id="0" name="image201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0</xdr:rowOff>
    </xdr:from>
    <xdr:ext cx="200025" cy="200025"/>
    <xdr:pic>
      <xdr:nvPicPr>
        <xdr:cNvPr id="0" name="image206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66</xdr:row>
      <xdr:rowOff>0</xdr:rowOff>
    </xdr:from>
    <xdr:ext cx="200025" cy="200025"/>
    <xdr:pic>
      <xdr:nvPicPr>
        <xdr:cNvPr id="0" name="image19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67</xdr:row>
      <xdr:rowOff>0</xdr:rowOff>
    </xdr:from>
    <xdr:ext cx="200025" cy="200025"/>
    <xdr:pic>
      <xdr:nvPicPr>
        <xdr:cNvPr id="0" name="image188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0</xdr:rowOff>
    </xdr:from>
    <xdr:ext cx="200025" cy="200025"/>
    <xdr:pic>
      <xdr:nvPicPr>
        <xdr:cNvPr id="0" name="image20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69</xdr:row>
      <xdr:rowOff>0</xdr:rowOff>
    </xdr:from>
    <xdr:ext cx="200025" cy="200025"/>
    <xdr:pic>
      <xdr:nvPicPr>
        <xdr:cNvPr id="0" name="image22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</xdr:row>
      <xdr:rowOff>0</xdr:rowOff>
    </xdr:from>
    <xdr:ext cx="200025" cy="200025"/>
    <xdr:pic>
      <xdr:nvPicPr>
        <xdr:cNvPr id="0" name="image216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71</xdr:row>
      <xdr:rowOff>0</xdr:rowOff>
    </xdr:from>
    <xdr:ext cx="200025" cy="200025"/>
    <xdr:pic>
      <xdr:nvPicPr>
        <xdr:cNvPr id="0" name="image21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</xdr:row>
      <xdr:rowOff>0</xdr:rowOff>
    </xdr:from>
    <xdr:ext cx="200025" cy="200025"/>
    <xdr:pic>
      <xdr:nvPicPr>
        <xdr:cNvPr id="0" name="image193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73</xdr:row>
      <xdr:rowOff>0</xdr:rowOff>
    </xdr:from>
    <xdr:ext cx="200025" cy="200025"/>
    <xdr:pic>
      <xdr:nvPicPr>
        <xdr:cNvPr id="0" name="image189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0</xdr:rowOff>
    </xdr:from>
    <xdr:ext cx="200025" cy="200025"/>
    <xdr:pic>
      <xdr:nvPicPr>
        <xdr:cNvPr id="0" name="image17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0</xdr:rowOff>
    </xdr:from>
    <xdr:ext cx="200025" cy="200025"/>
    <xdr:pic>
      <xdr:nvPicPr>
        <xdr:cNvPr id="0" name="image217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76</xdr:row>
      <xdr:rowOff>0</xdr:rowOff>
    </xdr:from>
    <xdr:ext cx="200025" cy="200025"/>
    <xdr:pic>
      <xdr:nvPicPr>
        <xdr:cNvPr id="0" name="image20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79</xdr:row>
      <xdr:rowOff>0</xdr:rowOff>
    </xdr:from>
    <xdr:ext cx="200025" cy="200025"/>
    <xdr:pic>
      <xdr:nvPicPr>
        <xdr:cNvPr id="0" name="image17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80</xdr:row>
      <xdr:rowOff>0</xdr:rowOff>
    </xdr:from>
    <xdr:ext cx="200025" cy="200025"/>
    <xdr:pic>
      <xdr:nvPicPr>
        <xdr:cNvPr id="0" name="image18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81</xdr:row>
      <xdr:rowOff>0</xdr:rowOff>
    </xdr:from>
    <xdr:ext cx="200025" cy="200025"/>
    <xdr:pic>
      <xdr:nvPicPr>
        <xdr:cNvPr id="0" name="image19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82</xdr:row>
      <xdr:rowOff>0</xdr:rowOff>
    </xdr:from>
    <xdr:ext cx="200025" cy="200025"/>
    <xdr:pic>
      <xdr:nvPicPr>
        <xdr:cNvPr id="0" name="image17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83</xdr:row>
      <xdr:rowOff>0</xdr:rowOff>
    </xdr:from>
    <xdr:ext cx="200025" cy="200025"/>
    <xdr:pic>
      <xdr:nvPicPr>
        <xdr:cNvPr id="0" name="image213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84</xdr:row>
      <xdr:rowOff>0</xdr:rowOff>
    </xdr:from>
    <xdr:ext cx="200025" cy="200025"/>
    <xdr:pic>
      <xdr:nvPicPr>
        <xdr:cNvPr id="0" name="image183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85</xdr:row>
      <xdr:rowOff>0</xdr:rowOff>
    </xdr:from>
    <xdr:ext cx="200025" cy="200025"/>
    <xdr:pic>
      <xdr:nvPicPr>
        <xdr:cNvPr id="0" name="image214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0</xdr:rowOff>
    </xdr:from>
    <xdr:ext cx="200025" cy="200025"/>
    <xdr:pic>
      <xdr:nvPicPr>
        <xdr:cNvPr id="0" name="image1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90</xdr:row>
      <xdr:rowOff>0</xdr:rowOff>
    </xdr:from>
    <xdr:ext cx="200025" cy="200025"/>
    <xdr:pic>
      <xdr:nvPicPr>
        <xdr:cNvPr id="0" name="image21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91</xdr:row>
      <xdr:rowOff>0</xdr:rowOff>
    </xdr:from>
    <xdr:ext cx="200025" cy="200025"/>
    <xdr:pic>
      <xdr:nvPicPr>
        <xdr:cNvPr id="0" name="image204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H2:M27" displayName="Table_1" name="Table_1" id="1">
  <tableColumns count="6">
    <tableColumn name="Receta" id="1"/>
    <tableColumn name="Precio" id="2"/>
    <tableColumn name="Costo de Estudio" id="3"/>
    <tableColumn name="Plata/Fama" id="4"/>
    <tableColumn name="Restantes" id="5"/>
    <tableColumn name="Costo Total" id="6"/>
  </tableColumns>
  <tableStyleInfo name="Power Level  Study-style" showColumnStripes="0" showFirstColumn="1" showLastColumn="1" showRowStripes="1"/>
</table>
</file>

<file path=xl/tables/table2.xml><?xml version="1.0" encoding="utf-8"?>
<table xmlns="http://schemas.openxmlformats.org/spreadsheetml/2006/main" ref="B7:F15" displayName="Table_2" name="Table_2" id="2">
  <tableColumns count="5">
    <tableColumn name="Masteries" id="1"/>
    <tableColumn name="Nivel Actual" id="2"/>
    <tableColumn name="Fama actual" id="3"/>
    <tableColumn name="Nivel Meta" id="4"/>
    <tableColumn name="Fama Requerida" id="5"/>
  </tableColumns>
  <tableStyleInfo name="Power Level  Study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daveokey?sub_confirmation=1" TargetMode="External"/><Relationship Id="rId2" Type="http://schemas.openxmlformats.org/officeDocument/2006/relationships/hyperlink" Target="https://youtu.be/W_LX-F1svWM" TargetMode="External"/><Relationship Id="rId3" Type="http://schemas.openxmlformats.org/officeDocument/2006/relationships/hyperlink" Target="https://www.twitch.tv/daveokey" TargetMode="External"/><Relationship Id="rId4" Type="http://schemas.openxmlformats.org/officeDocument/2006/relationships/hyperlink" Target="https://discord.gg/ubJmCw9s6u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daveokey?sub_confirmation=1" TargetMode="External"/><Relationship Id="rId2" Type="http://schemas.openxmlformats.org/officeDocument/2006/relationships/hyperlink" Target="https://www.twitch.tv/daveokey" TargetMode="External"/><Relationship Id="rId3" Type="http://schemas.openxmlformats.org/officeDocument/2006/relationships/hyperlink" Target="https://discord.gg/ubJmCw9s6u" TargetMode="External"/><Relationship Id="rId4" Type="http://schemas.openxmlformats.org/officeDocument/2006/relationships/drawing" Target="../drawings/drawing4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4" max="4" width="23.13"/>
    <col customWidth="1" min="6" max="6" width="8.88"/>
    <col customWidth="1" min="7" max="7" width="11.0"/>
    <col customWidth="1" min="11" max="11" width="4.0"/>
    <col customWidth="1" min="13" max="13" width="4.38"/>
    <col customWidth="1" min="15" max="15" width="4.25"/>
    <col customWidth="1" min="17" max="17" width="4.0"/>
    <col customWidth="1" min="19" max="19" width="4.38"/>
    <col customWidth="1" min="21" max="21" width="3.88"/>
    <col customWidth="1" min="23" max="23" width="15.0"/>
  </cols>
  <sheetData>
    <row r="1">
      <c r="C1" s="1" t="s">
        <v>0</v>
      </c>
      <c r="D1" s="1" t="str">
        <f>Cocina!C16</f>
        <v>Guiso de Ternera</v>
      </c>
      <c r="E1" s="1"/>
      <c r="F1" s="1" t="s">
        <v>1</v>
      </c>
    </row>
    <row r="2">
      <c r="D2" s="1" t="str">
        <f>VLOOKUP($D1,Recetas!$A$2:$Q$82,3,0)</f>
        <v>Raw beef</v>
      </c>
      <c r="E2" s="2">
        <f>Cocina!G21</f>
        <v>409</v>
      </c>
      <c r="F2" s="1">
        <v>1.0</v>
      </c>
      <c r="G2">
        <f>IF(Cocina!N14=true,0.15,0)</f>
        <v>0</v>
      </c>
    </row>
    <row r="3">
      <c r="D3" t="str">
        <f>VLOOKUP($D1,Recetas!$A$2:$Q$90,5,0)</f>
        <v>Pumpkin</v>
      </c>
      <c r="E3" s="2">
        <f>Cocina!G22</f>
        <v>495</v>
      </c>
      <c r="F3" s="1">
        <f t="shared" ref="F3:F9" si="1">IF(D3 = "", F2, F2+1)</f>
        <v>2</v>
      </c>
      <c r="G3">
        <f>IF(Cocina!N13=TRUE,0.59,0)</f>
        <v>0.59</v>
      </c>
    </row>
    <row r="4">
      <c r="D4" t="str">
        <f>VLOOKUP($D1,Recetas!$A$2:$Q$90,7,0)</f>
        <v>Bread</v>
      </c>
      <c r="E4" s="2">
        <f>Cocina!G23</f>
        <v>434</v>
      </c>
      <c r="F4" s="1">
        <f t="shared" si="1"/>
        <v>3</v>
      </c>
      <c r="G4" s="3">
        <v>0.18</v>
      </c>
    </row>
    <row r="5">
      <c r="D5" t="str">
        <f>VLOOKUP($D1,Recetas!$A$2:$Q$90,9,0)</f>
        <v/>
      </c>
      <c r="E5" s="2">
        <f>Cocina!G24</f>
        <v>245</v>
      </c>
      <c r="F5" s="1">
        <f t="shared" si="1"/>
        <v>3</v>
      </c>
      <c r="G5" s="4">
        <f>(1-100/(100+(SUM(G2:G4)*100)))</f>
        <v>0.4350282486</v>
      </c>
    </row>
    <row r="6">
      <c r="D6" t="s">
        <v>2</v>
      </c>
      <c r="E6" s="2">
        <f>Cocina!G25</f>
        <v>3750</v>
      </c>
      <c r="F6" s="1">
        <f t="shared" si="1"/>
        <v>4</v>
      </c>
      <c r="G6" s="5">
        <f>Cocina!P14</f>
        <v>0.065</v>
      </c>
    </row>
    <row r="7">
      <c r="D7" s="1" t="s">
        <v>3</v>
      </c>
      <c r="E7" s="2">
        <f>Cocina!G26</f>
        <v>11500</v>
      </c>
      <c r="F7" s="1">
        <f t="shared" si="1"/>
        <v>5</v>
      </c>
    </row>
    <row r="8">
      <c r="C8" s="1"/>
      <c r="D8" s="1" t="s">
        <v>4</v>
      </c>
      <c r="E8" s="2">
        <f>Cocina!G27</f>
        <v>33502</v>
      </c>
      <c r="F8" s="1">
        <f t="shared" si="1"/>
        <v>6</v>
      </c>
    </row>
    <row r="9">
      <c r="D9" t="s">
        <v>5</v>
      </c>
      <c r="E9" s="2">
        <f>Cocina!G28</f>
        <v>3612</v>
      </c>
      <c r="F9" s="1">
        <f t="shared" si="1"/>
        <v>7</v>
      </c>
    </row>
    <row r="19">
      <c r="A19" t="s">
        <v>6</v>
      </c>
      <c r="B19" t="s">
        <v>7</v>
      </c>
      <c r="D19" t="s">
        <v>8</v>
      </c>
      <c r="E19" t="s">
        <v>9</v>
      </c>
      <c r="F19" t="s">
        <v>10</v>
      </c>
      <c r="G19" t="s">
        <v>11</v>
      </c>
      <c r="H19" t="s">
        <v>12</v>
      </c>
      <c r="I19" t="s">
        <v>13</v>
      </c>
      <c r="J19" t="s">
        <v>14</v>
      </c>
      <c r="K19" s="1" t="s">
        <v>15</v>
      </c>
      <c r="L19" t="s">
        <v>16</v>
      </c>
      <c r="M19" s="1" t="s">
        <v>15</v>
      </c>
      <c r="N19" t="s">
        <v>17</v>
      </c>
      <c r="O19" s="1" t="s">
        <v>15</v>
      </c>
      <c r="P19" t="s">
        <v>18</v>
      </c>
      <c r="Q19" s="1" t="s">
        <v>15</v>
      </c>
      <c r="R19" t="s">
        <v>19</v>
      </c>
      <c r="S19" s="1" t="s">
        <v>15</v>
      </c>
      <c r="T19" s="1" t="s">
        <v>20</v>
      </c>
      <c r="U19" s="1" t="s">
        <v>15</v>
      </c>
      <c r="V19" s="1" t="s">
        <v>21</v>
      </c>
      <c r="W19" s="1" t="s">
        <v>22</v>
      </c>
      <c r="X19" s="1" t="s">
        <v>23</v>
      </c>
      <c r="Y19" s="1" t="s">
        <v>24</v>
      </c>
      <c r="Z19" s="1" t="s">
        <v>25</v>
      </c>
    </row>
    <row r="20">
      <c r="A20" s="1" t="str">
        <f>Cocina!K20</f>
        <v/>
      </c>
      <c r="B20" s="1" t="str">
        <f>D1</f>
        <v>Guiso de Ternera</v>
      </c>
      <c r="C20" s="1"/>
      <c r="J20" s="1" t="str">
        <f>VLOOKUP($B20,Recetas!$A$2:$Q$82,3,0)</f>
        <v>Raw beef</v>
      </c>
      <c r="K20">
        <f>IFERROR(K21*$A20,0)</f>
        <v>0</v>
      </c>
      <c r="L20" t="str">
        <f>VLOOKUP($B20,Recetas!$A$2:$Q$90,5,0)</f>
        <v>Pumpkin</v>
      </c>
      <c r="M20">
        <f>IFERROR(M21*$A20,0)</f>
        <v>0</v>
      </c>
      <c r="N20" t="str">
        <f>VLOOKUP($B20,Recetas!$A$2:$Q$90,7,0)</f>
        <v>Bread</v>
      </c>
      <c r="O20">
        <f>IFERROR(O21*$A20,0)</f>
        <v>0</v>
      </c>
      <c r="P20" t="str">
        <f>VLOOKUP($B20,Recetas!$A$2:$Q$90,9,0)</f>
        <v/>
      </c>
      <c r="Q20">
        <f>IFERROR(Q21*$A20,0)</f>
        <v>0</v>
      </c>
      <c r="R20" t="str">
        <f>VLOOKUP($B20,Recetas!$A$2:$Q$90,13,0)</f>
        <v/>
      </c>
      <c r="S20">
        <f>IFERROR(S21*$A20,0)</f>
        <v>0</v>
      </c>
      <c r="T20" t="str">
        <f>VLOOKUP($B20,Recetas!$A$2:$Q$90,11,0)</f>
        <v/>
      </c>
      <c r="U20">
        <f>IFERROR(U21*$A20,0)</f>
        <v>0</v>
      </c>
      <c r="Y20" s="6" t="str">
        <f>IFERROR(VLOOKUP(VLOOKUP($B20,Recetas!$A$2:$R$69,18,0),Cocina!$E$13:$H$16,5,0)/Z20,"-")</f>
        <v>-</v>
      </c>
      <c r="Z20" s="6">
        <f>IF(VLOOKUP($B20,Recetas!$A$2:$Q$90,16,0) &lt;&gt; "", VLOOKUP($B20,Recetas!$A$2:$Q$90,16,0), 0)</f>
        <v>4320</v>
      </c>
      <c r="AA20" s="6"/>
    </row>
    <row r="21">
      <c r="A21" s="1"/>
      <c r="B21" s="1"/>
      <c r="C21" s="1"/>
      <c r="D21" s="6">
        <f>IFERROR(((((J21*K21)+(L21*M21)+(N21*O21)+(P21*Q21)+(R21*S21))*(1-$G$5))+X21+(T21*U21))/W21,"")</f>
        <v>3935.540339</v>
      </c>
      <c r="E21" s="6">
        <f>IF(Calculos!B20 &lt;&gt; "",VLOOKUP(Calculos!B20,'Lista de Precios'!F$3:H$92,3,0),"")</f>
        <v>3989</v>
      </c>
      <c r="F21" s="6">
        <f>IFERROR((E21-(E21*G$6)-D21),"?")</f>
        <v>-205.825339</v>
      </c>
      <c r="G21" s="6">
        <f>IFERROR((F21*W21)/V21*I21,"0")</f>
        <v>0</v>
      </c>
      <c r="H21" s="6">
        <f>IFERROR((F21*W21)/V21,"?")</f>
        <v>-14.55424688</v>
      </c>
      <c r="I21" s="6">
        <f>A20*V21</f>
        <v>0</v>
      </c>
      <c r="J21" s="2">
        <f>IF(J20 ="",0, VLOOKUP(J20,$D$2:$E$9,2,0))</f>
        <v>409</v>
      </c>
      <c r="K21">
        <f>VLOOKUP($B20,Recetas!$A$2:$Q$90,4,0)</f>
        <v>72</v>
      </c>
      <c r="L21" s="2">
        <f>IF(L20 ="",0, VLOOKUP(L20,$D$2:$E$9,2,0))</f>
        <v>495</v>
      </c>
      <c r="M21">
        <f>VLOOKUP($B20,Recetas!$A$2:$Q$90,6,0)</f>
        <v>36</v>
      </c>
      <c r="N21" s="2">
        <f>IF(N20 ="",0, VLOOKUP(N20,$D$2:$E$9,2,0))</f>
        <v>434</v>
      </c>
      <c r="O21">
        <f>VLOOKUP($B20,Recetas!$A$2:$Q$90,8,0)</f>
        <v>36</v>
      </c>
      <c r="P21">
        <f>IF(P20 ="",0, VLOOKUP(P20,$D$2:$E$9,2,0))</f>
        <v>0</v>
      </c>
      <c r="Q21" t="str">
        <f>VLOOKUP($B20,Recetas!$A$2:$Q$90,10,0)</f>
        <v/>
      </c>
      <c r="R21">
        <f>IF(R20 ="",0, VLOOKUP(R20,$D$2:$E$9,2,0))</f>
        <v>0</v>
      </c>
      <c r="S21">
        <f>VLOOKUP($B20,Recetas!$A$2:$Q$90,14,0)</f>
        <v>90</v>
      </c>
      <c r="T21">
        <f>IF(T20 ="",0, VLOOKUP(T20,$D$2:$E$9,2,0))</f>
        <v>0</v>
      </c>
      <c r="U21" t="str">
        <f>VLOOKUP($B20,Recetas!$A$2:$Q$90,12,0)</f>
        <v/>
      </c>
      <c r="V21" s="6">
        <f>VLOOKUP($B20,Recetas!$A$2:$Q$90,2,0) * VLOOKUP(VLOOKUP($B20,Recetas!$A$2:$R$90,18,0),Recetas!$T$2:$U$10,2,0)</f>
        <v>141.4194363</v>
      </c>
      <c r="W21">
        <f>VLOOKUP($B20,Recetas!$A$2:$Q$90,15,0)</f>
        <v>10</v>
      </c>
      <c r="X21" s="6">
        <f>0.1125*VLOOKUP($B20,Recetas!$A$2:$Q$90,17,0)*(Cocina!$P$12/10)/(10/VLOOKUP($B20,Recetas!$A$2:$Q$90,15,0))</f>
        <v>3823.2</v>
      </c>
      <c r="Y21" s="6"/>
      <c r="Z21" s="6"/>
      <c r="AA21" s="3">
        <f>IFERROR(X21*A20,0)</f>
        <v>0</v>
      </c>
      <c r="AB21" s="6"/>
    </row>
    <row r="22">
      <c r="A22" s="1">
        <f>Cocina!K23</f>
        <v>45</v>
      </c>
      <c r="B22" s="1" t="str">
        <f>$D$1 &amp; " .1"</f>
        <v>Guiso de Ternera .1</v>
      </c>
      <c r="C22" s="1"/>
      <c r="J22" s="1" t="str">
        <f>VLOOKUP($B22,Recetas!$A$2:$Q$82,3,0)</f>
        <v>Raw beef</v>
      </c>
      <c r="K22">
        <f>IFERROR(K23*$A22,0)</f>
        <v>3240</v>
      </c>
      <c r="L22" t="str">
        <f>VLOOKUP($B22,Recetas!$A$2:$Q$90,5,0)</f>
        <v>Pumpkin</v>
      </c>
      <c r="M22">
        <f>IFERROR(M23*$A22,0)</f>
        <v>1620</v>
      </c>
      <c r="N22" t="str">
        <f>VLOOKUP($B22,Recetas!$A$2:$Q$90,7,0)</f>
        <v>Bread</v>
      </c>
      <c r="O22">
        <f>IFERROR(O23*$A22,0)</f>
        <v>1620</v>
      </c>
      <c r="P22" t="str">
        <f>VLOOKUP($B22,Recetas!$A$2:$Q$90,9,0)</f>
        <v/>
      </c>
      <c r="Q22">
        <f>IFERROR(Q23*$A22,0)</f>
        <v>0</v>
      </c>
      <c r="R22" t="str">
        <f>VLOOKUP($B22,Recetas!$A$2:$Q$90,13,0)</f>
        <v>Salsa Lv1</v>
      </c>
      <c r="S22">
        <f>IFERROR(S23*$A22,0)</f>
        <v>4050</v>
      </c>
      <c r="T22" t="str">
        <f>VLOOKUP($B22,Recetas!$A$2:$Q$90,11,0)</f>
        <v/>
      </c>
      <c r="U22">
        <f>IFERROR(U23*$A22,0)</f>
        <v>0</v>
      </c>
      <c r="Y22" s="6" t="str">
        <f>IFERROR(VLOOKUP(VLOOKUP($B22,Recetas!$A$2:$R$69,18,0),Cocina!$E$13:$H$16,5,0)/Z22,"-")</f>
        <v>-</v>
      </c>
      <c r="Z22" s="6">
        <f>IF(VLOOKUP($B22,Recetas!$A$2:$Q$90,16,0) &lt;&gt; "", VLOOKUP($B22,Recetas!$A$2:$Q$90,16,0), 0)</f>
        <v>0</v>
      </c>
      <c r="AA22" s="6"/>
    </row>
    <row r="23">
      <c r="A23" s="1"/>
      <c r="B23" s="1"/>
      <c r="C23" s="1"/>
      <c r="D23" s="6">
        <f>IFERROR(((((J23*K23)+(L23*M23)+(N23*O23)+(P23*Q23)+(R23*S23))*(1-$G$5))+X23+(T23*U23))/W23,"")</f>
        <v>23003.33695</v>
      </c>
      <c r="E23" s="6">
        <f>IF(Calculos!B22 &lt;&gt; "",VLOOKUP(Calculos!B22,'Lista de Precios'!F$3:H$92,3,0),"")</f>
        <v>28786</v>
      </c>
      <c r="F23" s="6">
        <f>IFERROR((E23-(E23*G$6)-D23),"?")</f>
        <v>3911.573051</v>
      </c>
      <c r="G23" s="6">
        <f>IFERROR((F23*W23)/V23*I23,"0")</f>
        <v>1760207.873</v>
      </c>
      <c r="H23" s="6">
        <f>IFERROR((F23*W23)/V23,"?")</f>
        <v>202.6637628</v>
      </c>
      <c r="I23" s="6">
        <f>A22*V23</f>
        <v>8685.36066</v>
      </c>
      <c r="J23" s="2">
        <f>IF(J22 ="",0, VLOOKUP(J22,$D$2:$E$9,2,0))</f>
        <v>409</v>
      </c>
      <c r="K23">
        <f>VLOOKUP($B22,Recetas!$A$2:$Q$90,4,0)</f>
        <v>72</v>
      </c>
      <c r="L23" s="2">
        <f>IF(L22 ="",0, VLOOKUP(L22,$D$2:$E$9,2,0))</f>
        <v>495</v>
      </c>
      <c r="M23">
        <f>VLOOKUP($B22,Recetas!$A$2:$Q$90,6,0)</f>
        <v>36</v>
      </c>
      <c r="N23" s="2">
        <f>IF(N22 ="",0, VLOOKUP(N22,$D$2:$E$9,2,0))</f>
        <v>434</v>
      </c>
      <c r="O23">
        <f>VLOOKUP($B22,Recetas!$A$2:$Q$90,8,0)</f>
        <v>36</v>
      </c>
      <c r="P23">
        <f>IF(P22 ="",0, VLOOKUP(P22,$D$2:$E$9,2,0))</f>
        <v>0</v>
      </c>
      <c r="Q23" t="str">
        <f>VLOOKUP($B22,Recetas!$A$2:$Q$90,10,0)</f>
        <v/>
      </c>
      <c r="R23" s="2">
        <f>IF(R22 ="",0, VLOOKUP(R22,$D$2:$E$9,2,0))</f>
        <v>3750</v>
      </c>
      <c r="S23">
        <f>VLOOKUP($B22,Recetas!$A$2:$Q$90,14,0)</f>
        <v>90</v>
      </c>
      <c r="T23">
        <f>IF(T22 ="",0, VLOOKUP(T22,$D$2:$E$9,2,0))</f>
        <v>0</v>
      </c>
      <c r="U23" t="str">
        <f>VLOOKUP($B22,Recetas!$A$2:$Q$90,12,0)</f>
        <v/>
      </c>
      <c r="V23" s="6">
        <f>VLOOKUP($B22,Recetas!$A$2:$Q$90,2,0) * VLOOKUP(VLOOKUP($B22,Recetas!$A$2:$R$90,18,0),Recetas!$T$2:$U$10,2,0)</f>
        <v>193.0080147</v>
      </c>
      <c r="W23">
        <f>VLOOKUP($B22,Recetas!$A$2:$Q$90,15,0)</f>
        <v>10</v>
      </c>
      <c r="X23" s="6">
        <f>0.1125*VLOOKUP($B22,Recetas!$A$2:$Q$90,17,0)*(Cocina!$P$12/10)/(10/VLOOKUP($B22,Recetas!$A$2:$Q$90,15,0))</f>
        <v>3823.2</v>
      </c>
      <c r="Y23" s="6"/>
      <c r="Z23" s="6"/>
      <c r="AA23" s="3">
        <f>IFERROR(X23*A22,0)</f>
        <v>172044</v>
      </c>
    </row>
    <row r="24">
      <c r="A24" s="1">
        <f>Cocina!K26</f>
        <v>24</v>
      </c>
      <c r="B24" s="1" t="str">
        <f>$D$1 &amp; " .2"</f>
        <v>Guiso de Ternera .2</v>
      </c>
      <c r="C24" s="1"/>
      <c r="E24" s="6"/>
      <c r="J24" s="1" t="str">
        <f>VLOOKUP($B24,Recetas!$A$2:$Q$82,3,0)</f>
        <v>Raw beef</v>
      </c>
      <c r="K24">
        <f>IFERROR(K25*$A24,0)</f>
        <v>1728</v>
      </c>
      <c r="L24" t="str">
        <f>VLOOKUP($B24,Recetas!$A$2:$Q$90,5,0)</f>
        <v>Pumpkin</v>
      </c>
      <c r="M24">
        <f>IFERROR(M25*$A24,0)</f>
        <v>864</v>
      </c>
      <c r="N24" t="str">
        <f>VLOOKUP($B24,Recetas!$A$2:$Q$90,7,0)</f>
        <v>Bread</v>
      </c>
      <c r="O24">
        <f>IFERROR(O25*$A24,0)</f>
        <v>864</v>
      </c>
      <c r="P24" t="str">
        <f>VLOOKUP($B24,Recetas!$A$2:$Q$90,9,0)</f>
        <v/>
      </c>
      <c r="Q24">
        <f>IFERROR(Q25*$A24,0)</f>
        <v>0</v>
      </c>
      <c r="R24" t="str">
        <f>VLOOKUP($B24,Recetas!$A$2:$Q$90,13,0)</f>
        <v>Salsa Lv2</v>
      </c>
      <c r="S24">
        <f>IFERROR(S25*$A24,0)</f>
        <v>2160</v>
      </c>
      <c r="T24" t="str">
        <f>VLOOKUP($B24,Recetas!$A$2:$Q$90,11,0)</f>
        <v/>
      </c>
      <c r="U24">
        <f>IFERROR(U25*$A24,0)</f>
        <v>0</v>
      </c>
      <c r="Y24" s="6" t="str">
        <f>IFERROR(VLOOKUP(VLOOKUP($B24,Recetas!$A$2:$R$69,18,0),Cocina!$E$13:$H$16,5,0)/Z24,"-")</f>
        <v>-</v>
      </c>
      <c r="Z24" s="6">
        <f>IF(VLOOKUP($B24,Recetas!$A$2:$Q$90,16,0) &lt;&gt; "", VLOOKUP($B24,Recetas!$A$2:$Q$90,16,0), 0)</f>
        <v>0</v>
      </c>
      <c r="AA24" s="3"/>
    </row>
    <row r="25">
      <c r="A25" s="1"/>
      <c r="B25" s="1"/>
      <c r="C25" s="1"/>
      <c r="D25" s="6">
        <f>IFERROR(((((J25*K25)+(L25*M25)+(N25*O25)+(P25*Q25)+(R25*S25))*(1-$G$5))+X25+(T25*U25))/W25,"")</f>
        <v>62410.11661</v>
      </c>
      <c r="E25" s="6">
        <f>IF(Calculos!B24 &lt;&gt; "",VLOOKUP(Calculos!B24,'Lista de Precios'!F$3:H$92,3,0),"")</f>
        <v>78000</v>
      </c>
      <c r="F25" s="6">
        <f>IFERROR((E25-(E25*G$6)-D25),"?")</f>
        <v>10519.88339</v>
      </c>
      <c r="G25" s="6">
        <f>IFERROR((F25*W25)/V25*I25,"0")</f>
        <v>2524772.014</v>
      </c>
      <c r="H25" s="6">
        <f>IFERROR((F25*W25)/V25,"?")</f>
        <v>355.7959038</v>
      </c>
      <c r="I25" s="6">
        <f>A24*V25</f>
        <v>7096.124454</v>
      </c>
      <c r="J25" s="2">
        <f>IF(J24 ="",0, VLOOKUP(J24,$D$2:$E$9,2,0))</f>
        <v>409</v>
      </c>
      <c r="K25">
        <f>VLOOKUP($B24,Recetas!$A$2:$Q$90,4,0)</f>
        <v>72</v>
      </c>
      <c r="L25" s="2">
        <f>IF(L24 ="",0, VLOOKUP(L24,$D$2:$E$9,2,0))</f>
        <v>495</v>
      </c>
      <c r="M25">
        <f>VLOOKUP($B24,Recetas!$A$2:$Q$90,6,0)</f>
        <v>36</v>
      </c>
      <c r="N25" s="2">
        <f>IF(N24 ="",0, VLOOKUP(N24,$D$2:$E$9,2,0))</f>
        <v>434</v>
      </c>
      <c r="O25">
        <f>VLOOKUP($B24,Recetas!$A$2:$Q$90,8,0)</f>
        <v>36</v>
      </c>
      <c r="P25">
        <f>IF(P24 ="",0, VLOOKUP(P24,$D$2:$E$9,2,0))</f>
        <v>0</v>
      </c>
      <c r="Q25" t="str">
        <f>VLOOKUP($B24,Recetas!$A$2:$Q$90,10,0)</f>
        <v/>
      </c>
      <c r="R25" s="2">
        <f>IF(R24 ="",0, VLOOKUP(R24,$D$2:$E$9,2,0))</f>
        <v>11500</v>
      </c>
      <c r="S25">
        <f>VLOOKUP($B24,Recetas!$A$2:$Q$90,14,0)</f>
        <v>90</v>
      </c>
      <c r="T25">
        <f>IF(T24 ="",0, VLOOKUP(T24,$D$2:$E$9,2,0))</f>
        <v>0</v>
      </c>
      <c r="U25" t="str">
        <f>VLOOKUP($B24,Recetas!$A$2:$Q$90,12,0)</f>
        <v/>
      </c>
      <c r="V25" s="6">
        <f>VLOOKUP($B24,Recetas!$A$2:$Q$90,2,0) * VLOOKUP(VLOOKUP($B24,Recetas!$A$2:$R$90,18,0),Recetas!$T$2:$U$10,2,0)</f>
        <v>295.6718523</v>
      </c>
      <c r="W25">
        <f>VLOOKUP($B24,Recetas!$A$2:$Q$90,15,0)</f>
        <v>10</v>
      </c>
      <c r="X25" s="6">
        <f>0.1125*VLOOKUP($B24,Recetas!$A$2:$Q$90,17,0)*(Cocina!$P$12/10)/(10/VLOOKUP($B24,Recetas!$A$2:$Q$90,15,0))</f>
        <v>3823.2</v>
      </c>
      <c r="Y25" s="6"/>
      <c r="Z25" s="6"/>
      <c r="AA25" s="3">
        <f>IFERROR(X25*A24,0)</f>
        <v>91756.8</v>
      </c>
    </row>
    <row r="26">
      <c r="A26" s="1" t="str">
        <f>Cocina!K29</f>
        <v/>
      </c>
      <c r="B26" s="1" t="str">
        <f>$D$1 &amp; " .3"</f>
        <v>Guiso de Ternera .3</v>
      </c>
      <c r="C26" s="1"/>
      <c r="J26" s="1" t="str">
        <f>VLOOKUP($B26,Recetas!$A$2:$Q$82,3,0)</f>
        <v>Raw beef</v>
      </c>
      <c r="K26">
        <f>IFERROR(K27*$A26,0)</f>
        <v>0</v>
      </c>
      <c r="L26" t="str">
        <f>VLOOKUP($B26,Recetas!$A$2:$Q$90,5,0)</f>
        <v>Pumpkin</v>
      </c>
      <c r="M26">
        <f>IFERROR(M27*$A26,0)</f>
        <v>0</v>
      </c>
      <c r="N26" t="str">
        <f>VLOOKUP($B26,Recetas!$A$2:$Q$90,7,0)</f>
        <v>Bread</v>
      </c>
      <c r="O26">
        <f>IFERROR(O27*$A26,0)</f>
        <v>0</v>
      </c>
      <c r="P26" t="str">
        <f>VLOOKUP($B26,Recetas!$A$2:$Q$90,9,0)</f>
        <v/>
      </c>
      <c r="Q26">
        <f>IFERROR(Q27*$A26,0)</f>
        <v>0</v>
      </c>
      <c r="R26" t="str">
        <f>VLOOKUP($B26,Recetas!$A$2:$Q$90,13,0)</f>
        <v>Salsa Lv3</v>
      </c>
      <c r="S26">
        <f>IFERROR(S27*$A26,0)</f>
        <v>0</v>
      </c>
      <c r="T26" t="str">
        <f>VLOOKUP($B26,Recetas!$A$2:$Q$90,11,0)</f>
        <v/>
      </c>
      <c r="U26">
        <f>IFERROR(U27*$A26,0)</f>
        <v>0</v>
      </c>
      <c r="Y26" s="6" t="str">
        <f>IFERROR(VLOOKUP(VLOOKUP($B26,Recetas!$A$2:$R$69,18,0),Cocina!$E$13:$H$16,5,0)/Z26,"-")</f>
        <v>-</v>
      </c>
      <c r="Z26" s="6">
        <f>IF(VLOOKUP($B26,Recetas!$A$2:$Q$90,16,0) &lt;&gt; "", VLOOKUP($B26,Recetas!$A$2:$Q$90,16,0), 0)</f>
        <v>0</v>
      </c>
      <c r="AA26" s="6"/>
    </row>
    <row r="27">
      <c r="A27" s="1"/>
      <c r="B27" s="1"/>
      <c r="C27" s="1"/>
      <c r="D27" s="6">
        <f>IFERROR(((((J27*K27)+(L27*M27)+(N27*O27)+(P27*Q27)+(R27*S27))*(1-$G$5))+X27+(T27*U27))/W27,"")</f>
        <v>174284.6929</v>
      </c>
      <c r="E27" s="6">
        <f>IF(Calculos!B26 &lt;&gt; "",VLOOKUP(Calculos!B26,'Lista de Precios'!F$3:H$92,3,0),"")</f>
        <v>198000</v>
      </c>
      <c r="F27" s="6">
        <f>IFERROR((E27-(E27*G$6)-D27),"?")</f>
        <v>10845.30712</v>
      </c>
      <c r="G27" s="6">
        <f>IFERROR((F27*W27)/V27*I27,"0")</f>
        <v>0</v>
      </c>
      <c r="H27" s="6">
        <f>IFERROR((F27*W27)/V27,"?")</f>
        <v>179.5818432</v>
      </c>
      <c r="I27" s="6">
        <f>A26*V27</f>
        <v>0</v>
      </c>
      <c r="J27" s="2">
        <f>IF(J26 ="",0, VLOOKUP(J26,$D$2:$E$9,2,0))</f>
        <v>409</v>
      </c>
      <c r="K27">
        <f>VLOOKUP($B26,Recetas!$A$2:$Q$90,4,0)</f>
        <v>72</v>
      </c>
      <c r="L27" s="2">
        <f>IF(L26 ="",0, VLOOKUP(L26,$D$2:$E$9,2,0))</f>
        <v>495</v>
      </c>
      <c r="M27">
        <f>VLOOKUP($B26,Recetas!$A$2:$Q$90,6,0)</f>
        <v>36</v>
      </c>
      <c r="N27" s="2">
        <f>IF(N26 ="",0, VLOOKUP(N26,$D$2:$E$9,2,0))</f>
        <v>434</v>
      </c>
      <c r="O27">
        <f>VLOOKUP($B26,Recetas!$A$2:$Q$90,8,0)</f>
        <v>36</v>
      </c>
      <c r="P27">
        <f>IF(P26 ="",0, VLOOKUP(P26,$D$2:$E$9,2,0))</f>
        <v>0</v>
      </c>
      <c r="Q27" t="str">
        <f>VLOOKUP($B26,Recetas!$A$2:$Q$90,10,0)</f>
        <v/>
      </c>
      <c r="R27" s="2">
        <f>IF(R26 ="",0, VLOOKUP(R26,$D$2:$E$9,2,0))</f>
        <v>33502</v>
      </c>
      <c r="S27">
        <f>VLOOKUP($B26,Recetas!$A$2:$Q$90,14,0)</f>
        <v>90</v>
      </c>
      <c r="T27">
        <f>IF(T26 ="",0, VLOOKUP(T26,$D$2:$E$9,2,0))</f>
        <v>0</v>
      </c>
      <c r="U27" t="str">
        <f>VLOOKUP($B26,Recetas!$A$2:$Q$90,12,0)</f>
        <v/>
      </c>
      <c r="V27" s="6">
        <f>VLOOKUP($B26,Recetas!$A$2:$Q$90,2,0) * VLOOKUP(VLOOKUP($B26,Recetas!$A$2:$R$90,18,0),Recetas!$T$2:$U$10,2,0)</f>
        <v>603.9200246</v>
      </c>
      <c r="W27">
        <f>VLOOKUP($B26,Recetas!$A$2:$Q$90,15,0)</f>
        <v>10</v>
      </c>
      <c r="X27" s="6">
        <f>0.1125*VLOOKUP($B26,Recetas!$A$2:$Q$90,17,0)*(Cocina!$P$12/10)/(10/VLOOKUP($B26,Recetas!$A$2:$Q$90,15,0))</f>
        <v>3823.2</v>
      </c>
      <c r="Y27" s="6"/>
      <c r="Z27" s="6"/>
      <c r="AA27" s="3">
        <f>IFERROR(X27*A26,0)</f>
        <v>0</v>
      </c>
    </row>
    <row r="28">
      <c r="K28">
        <f>SUM(K20,K22,K26,K24)</f>
        <v>4968</v>
      </c>
      <c r="M28">
        <f>SUM(M20,M22,M26,M24)</f>
        <v>2484</v>
      </c>
      <c r="O28">
        <f>SUM(O20,O22,O26,O24)</f>
        <v>2484</v>
      </c>
      <c r="Q28">
        <f>SUM(Q20,Q22,Q26,Q24)</f>
        <v>0</v>
      </c>
      <c r="S28">
        <f>S22</f>
        <v>4050</v>
      </c>
      <c r="U28">
        <f>SUM(U20,U22,U26,U24)</f>
        <v>0</v>
      </c>
      <c r="AA28" s="3">
        <f>SUM(AA21:AA27)</f>
        <v>263800.8</v>
      </c>
    </row>
    <row r="29">
      <c r="S29">
        <f>S24</f>
        <v>2160</v>
      </c>
    </row>
    <row r="30">
      <c r="S30">
        <f>S26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3" max="3" width="14.75"/>
    <col customWidth="1" min="4" max="4" width="4.5"/>
    <col customWidth="1" min="6" max="6" width="3.88"/>
    <col customWidth="1" min="8" max="8" width="4.0"/>
    <col customWidth="1" min="10" max="10" width="4.13"/>
    <col customWidth="1" min="12" max="12" width="3.88"/>
    <col customWidth="1" min="14" max="14" width="4.13"/>
    <col customWidth="1" min="20" max="20" width="23.0"/>
    <col customWidth="1" min="26" max="26" width="6.88"/>
    <col customWidth="1" min="27" max="27" width="36.25"/>
  </cols>
  <sheetData>
    <row r="1">
      <c r="A1" s="7" t="s">
        <v>26</v>
      </c>
      <c r="B1" s="1" t="s">
        <v>27</v>
      </c>
      <c r="C1" s="1" t="s">
        <v>28</v>
      </c>
      <c r="D1" s="1" t="s">
        <v>15</v>
      </c>
      <c r="E1" s="1" t="s">
        <v>29</v>
      </c>
      <c r="F1" s="1" t="s">
        <v>15</v>
      </c>
      <c r="G1" s="1" t="s">
        <v>30</v>
      </c>
      <c r="H1" s="1" t="s">
        <v>15</v>
      </c>
      <c r="I1" s="1" t="s">
        <v>31</v>
      </c>
      <c r="J1" s="1" t="s">
        <v>15</v>
      </c>
      <c r="K1" s="1" t="s">
        <v>32</v>
      </c>
      <c r="L1" s="1" t="s">
        <v>15</v>
      </c>
      <c r="M1" s="1" t="s">
        <v>33</v>
      </c>
      <c r="N1" s="1" t="s">
        <v>15</v>
      </c>
      <c r="O1" s="1" t="s">
        <v>34</v>
      </c>
      <c r="P1" s="1" t="s">
        <v>25</v>
      </c>
      <c r="Q1" s="1" t="s">
        <v>35</v>
      </c>
      <c r="R1" s="1" t="s">
        <v>36</v>
      </c>
      <c r="S1" s="1"/>
      <c r="T1" s="1" t="s">
        <v>37</v>
      </c>
      <c r="U1" s="6" t="s">
        <v>38</v>
      </c>
      <c r="V1">
        <v>0.0</v>
      </c>
      <c r="W1">
        <v>0.0</v>
      </c>
      <c r="X1">
        <v>0.0</v>
      </c>
      <c r="AA1" t="s">
        <v>39</v>
      </c>
      <c r="AB1" s="6"/>
    </row>
    <row r="2">
      <c r="A2" s="8" t="s">
        <v>40</v>
      </c>
      <c r="B2" s="1">
        <v>560.0</v>
      </c>
      <c r="C2" s="1" t="s">
        <v>39</v>
      </c>
      <c r="D2" s="1">
        <v>16.0</v>
      </c>
      <c r="O2" s="1">
        <v>10.0</v>
      </c>
      <c r="P2">
        <v>480.0</v>
      </c>
      <c r="Q2">
        <v>64.0</v>
      </c>
      <c r="R2" s="1" t="s">
        <v>41</v>
      </c>
      <c r="S2" s="1"/>
      <c r="T2" s="1" t="s">
        <v>42</v>
      </c>
      <c r="U2" s="9">
        <f>Recetas!U13</f>
        <v>0.0256659594</v>
      </c>
      <c r="V2">
        <v>1.0</v>
      </c>
      <c r="W2">
        <v>3564.0</v>
      </c>
      <c r="X2">
        <f>W2</f>
        <v>3564</v>
      </c>
      <c r="AA2" t="s">
        <v>43</v>
      </c>
      <c r="AB2" s="6"/>
    </row>
    <row r="3">
      <c r="A3" s="8" t="s">
        <v>44</v>
      </c>
      <c r="B3" s="1">
        <v>560.0</v>
      </c>
      <c r="C3" s="1" t="s">
        <v>43</v>
      </c>
      <c r="D3" s="1">
        <v>8.0</v>
      </c>
      <c r="E3" s="1" t="s">
        <v>39</v>
      </c>
      <c r="F3" s="1">
        <v>8.0</v>
      </c>
      <c r="O3" s="1">
        <v>10.0</v>
      </c>
      <c r="P3" s="1">
        <v>480.0</v>
      </c>
      <c r="Q3">
        <v>64.0</v>
      </c>
      <c r="R3" s="1" t="s">
        <v>45</v>
      </c>
      <c r="S3" s="1"/>
      <c r="T3" s="1" t="s">
        <v>46</v>
      </c>
      <c r="U3" s="9">
        <f>Recetas!U14</f>
        <v>0.05999557881</v>
      </c>
      <c r="V3">
        <v>2.0</v>
      </c>
      <c r="W3">
        <v>3784.0</v>
      </c>
      <c r="X3">
        <f t="shared" ref="X3:X101" si="1">W3+X2</f>
        <v>7348</v>
      </c>
      <c r="AA3" t="s">
        <v>47</v>
      </c>
      <c r="AB3" s="6"/>
    </row>
    <row r="4">
      <c r="A4" s="8" t="s">
        <v>48</v>
      </c>
      <c r="B4" s="1">
        <v>1680.0</v>
      </c>
      <c r="C4" s="1" t="s">
        <v>47</v>
      </c>
      <c r="D4" s="1">
        <v>48.0</v>
      </c>
      <c r="O4" s="1">
        <v>10.0</v>
      </c>
      <c r="P4">
        <v>1440.0</v>
      </c>
      <c r="Q4">
        <v>192.0</v>
      </c>
      <c r="R4" s="1" t="s">
        <v>41</v>
      </c>
      <c r="S4" s="1"/>
      <c r="T4" s="1" t="s">
        <v>49</v>
      </c>
      <c r="U4" s="9">
        <f>Recetas!U15</f>
        <v>0.0256659594</v>
      </c>
      <c r="V4">
        <v>3.0</v>
      </c>
      <c r="W4">
        <v>4008.0</v>
      </c>
      <c r="X4">
        <f t="shared" si="1"/>
        <v>11356</v>
      </c>
      <c r="AA4" t="s">
        <v>50</v>
      </c>
      <c r="AB4" s="6"/>
    </row>
    <row r="5">
      <c r="A5" s="8" t="s">
        <v>51</v>
      </c>
      <c r="B5" s="1">
        <v>530.0</v>
      </c>
      <c r="C5" s="1" t="s">
        <v>47</v>
      </c>
      <c r="D5" s="1">
        <v>2.0</v>
      </c>
      <c r="E5" s="1" t="s">
        <v>52</v>
      </c>
      <c r="F5" s="1">
        <v>4.0</v>
      </c>
      <c r="G5" s="1" t="s">
        <v>53</v>
      </c>
      <c r="H5" s="1">
        <v>8.0</v>
      </c>
      <c r="O5" s="1">
        <v>10.0</v>
      </c>
      <c r="P5">
        <v>180.0</v>
      </c>
      <c r="Q5">
        <v>56.0</v>
      </c>
      <c r="R5" s="1" t="s">
        <v>54</v>
      </c>
      <c r="S5" s="1"/>
      <c r="T5" s="1" t="s">
        <v>55</v>
      </c>
      <c r="U5" s="9">
        <f>Recetas!U16</f>
        <v>0.0256659594</v>
      </c>
      <c r="V5">
        <v>4.0</v>
      </c>
      <c r="W5">
        <v>4240.0</v>
      </c>
      <c r="X5">
        <f t="shared" si="1"/>
        <v>15596</v>
      </c>
      <c r="AA5" t="s">
        <v>56</v>
      </c>
      <c r="AB5" s="6"/>
    </row>
    <row r="6">
      <c r="A6" s="8" t="s">
        <v>57</v>
      </c>
      <c r="B6" s="1">
        <v>520.0</v>
      </c>
      <c r="C6" s="1" t="s">
        <v>47</v>
      </c>
      <c r="D6" s="1">
        <v>4.0</v>
      </c>
      <c r="E6" s="1" t="s">
        <v>53</v>
      </c>
      <c r="F6" s="1">
        <v>8.0</v>
      </c>
      <c r="G6" s="1" t="s">
        <v>58</v>
      </c>
      <c r="H6" s="1">
        <v>2.0</v>
      </c>
      <c r="O6" s="1">
        <v>10.0</v>
      </c>
      <c r="P6">
        <v>180.0</v>
      </c>
      <c r="Q6">
        <v>56.0</v>
      </c>
      <c r="R6" s="1" t="s">
        <v>59</v>
      </c>
      <c r="S6" s="1"/>
      <c r="T6" s="1" t="s">
        <v>59</v>
      </c>
      <c r="U6" s="9">
        <f>Recetas!U17</f>
        <v>0.0256659594</v>
      </c>
      <c r="V6">
        <v>5.0</v>
      </c>
      <c r="W6">
        <v>4480.0</v>
      </c>
      <c r="X6">
        <f t="shared" si="1"/>
        <v>20076</v>
      </c>
      <c r="AA6" t="s">
        <v>60</v>
      </c>
      <c r="AB6" s="6"/>
    </row>
    <row r="7">
      <c r="A7" s="8" t="s">
        <v>61</v>
      </c>
      <c r="B7" s="1">
        <v>580.0</v>
      </c>
      <c r="C7" s="1" t="s">
        <v>53</v>
      </c>
      <c r="D7" s="1">
        <v>8.0</v>
      </c>
      <c r="E7" s="1" t="s">
        <v>43</v>
      </c>
      <c r="F7" s="1">
        <v>4.0</v>
      </c>
      <c r="G7" t="s">
        <v>62</v>
      </c>
      <c r="H7" s="1">
        <v>4.0</v>
      </c>
      <c r="O7" s="1">
        <v>10.0</v>
      </c>
      <c r="P7" s="1">
        <v>480.0</v>
      </c>
      <c r="Q7" s="1">
        <v>64.0</v>
      </c>
      <c r="R7" s="1" t="s">
        <v>63</v>
      </c>
      <c r="S7" s="1"/>
      <c r="T7" s="1" t="s">
        <v>63</v>
      </c>
      <c r="U7" s="9">
        <f>Recetas!U20</f>
        <v>0.0256659594</v>
      </c>
      <c r="V7">
        <v>6.0</v>
      </c>
      <c r="W7">
        <v>4728.0</v>
      </c>
      <c r="X7">
        <f t="shared" si="1"/>
        <v>24804</v>
      </c>
      <c r="AA7" t="s">
        <v>64</v>
      </c>
      <c r="AB7" s="6"/>
    </row>
    <row r="8">
      <c r="A8" s="8" t="s">
        <v>65</v>
      </c>
      <c r="B8" s="1">
        <v>1680.0</v>
      </c>
      <c r="C8" s="1" t="s">
        <v>50</v>
      </c>
      <c r="D8" s="1">
        <v>24.0</v>
      </c>
      <c r="E8" s="1" t="s">
        <v>47</v>
      </c>
      <c r="F8" s="1">
        <v>24.0</v>
      </c>
      <c r="O8" s="1">
        <v>10.0</v>
      </c>
      <c r="P8">
        <v>1440.0</v>
      </c>
      <c r="Q8">
        <v>192.0</v>
      </c>
      <c r="R8" s="1" t="s">
        <v>45</v>
      </c>
      <c r="S8" s="1"/>
      <c r="T8" s="1" t="s">
        <v>54</v>
      </c>
      <c r="U8" s="9">
        <f>Recetas!U19</f>
        <v>0.03823400129</v>
      </c>
      <c r="V8">
        <v>7.0</v>
      </c>
      <c r="W8">
        <v>4988.0</v>
      </c>
      <c r="X8">
        <f t="shared" si="1"/>
        <v>29792</v>
      </c>
      <c r="AA8" t="s">
        <v>66</v>
      </c>
      <c r="AB8" s="6"/>
    </row>
    <row r="9">
      <c r="A9" s="8" t="s">
        <v>67</v>
      </c>
      <c r="B9" s="1">
        <v>610.0</v>
      </c>
      <c r="C9" s="1" t="s">
        <v>50</v>
      </c>
      <c r="D9" s="1">
        <v>4.0</v>
      </c>
      <c r="E9" s="1" t="s">
        <v>68</v>
      </c>
      <c r="F9" s="1">
        <v>4.0</v>
      </c>
      <c r="G9" s="1" t="s">
        <v>69</v>
      </c>
      <c r="H9" s="1">
        <v>8.0</v>
      </c>
      <c r="O9" s="1">
        <v>10.0</v>
      </c>
      <c r="P9" s="1">
        <v>480.0</v>
      </c>
      <c r="Q9">
        <v>64.0</v>
      </c>
      <c r="R9" s="1" t="s">
        <v>55</v>
      </c>
      <c r="S9" s="1"/>
      <c r="T9" s="1" t="s">
        <v>45</v>
      </c>
      <c r="U9" s="9">
        <f>Recetas!U18</f>
        <v>0.0256659594</v>
      </c>
      <c r="V9">
        <v>8.0</v>
      </c>
      <c r="W9">
        <v>5252.0</v>
      </c>
      <c r="X9">
        <f t="shared" si="1"/>
        <v>35044</v>
      </c>
      <c r="AA9" t="s">
        <v>70</v>
      </c>
      <c r="AB9" s="6"/>
    </row>
    <row r="10">
      <c r="A10" s="8" t="s">
        <v>71</v>
      </c>
      <c r="B10">
        <v>550.0</v>
      </c>
      <c r="C10" t="s">
        <v>72</v>
      </c>
      <c r="D10" s="1">
        <v>2.0</v>
      </c>
      <c r="E10" s="1" t="s">
        <v>68</v>
      </c>
      <c r="F10" s="1">
        <v>4.0</v>
      </c>
      <c r="G10" s="1" t="s">
        <v>69</v>
      </c>
      <c r="H10" s="1">
        <v>8.0</v>
      </c>
      <c r="O10" s="1">
        <v>10.0</v>
      </c>
      <c r="P10" s="1">
        <v>420.0</v>
      </c>
      <c r="Q10">
        <v>56.0</v>
      </c>
      <c r="R10" s="1" t="s">
        <v>49</v>
      </c>
      <c r="S10" s="1"/>
      <c r="T10" s="1" t="s">
        <v>41</v>
      </c>
      <c r="U10" s="9">
        <f>Recetas!U21</f>
        <v>0.0256659594</v>
      </c>
      <c r="V10">
        <v>9.0</v>
      </c>
      <c r="W10">
        <v>5524.0</v>
      </c>
      <c r="X10">
        <f t="shared" si="1"/>
        <v>40568</v>
      </c>
      <c r="AA10" t="s">
        <v>73</v>
      </c>
      <c r="AB10" s="6"/>
    </row>
    <row r="11">
      <c r="A11" s="8" t="s">
        <v>74</v>
      </c>
      <c r="B11" s="1">
        <v>5040.0</v>
      </c>
      <c r="C11" s="1" t="s">
        <v>56</v>
      </c>
      <c r="D11" s="1">
        <v>144.0</v>
      </c>
      <c r="O11" s="1">
        <v>10.0</v>
      </c>
      <c r="P11">
        <v>4320.0</v>
      </c>
      <c r="Q11">
        <v>576.0</v>
      </c>
      <c r="R11" s="1" t="s">
        <v>41</v>
      </c>
      <c r="S11" s="1"/>
      <c r="V11">
        <v>10.0</v>
      </c>
      <c r="W11">
        <v>5808.0</v>
      </c>
      <c r="X11">
        <f t="shared" si="1"/>
        <v>46376</v>
      </c>
      <c r="AA11" t="s">
        <v>75</v>
      </c>
      <c r="AB11" s="6"/>
    </row>
    <row r="12">
      <c r="A12" s="8" t="s">
        <v>76</v>
      </c>
      <c r="B12" s="1">
        <v>1800.0</v>
      </c>
      <c r="C12" s="1" t="s">
        <v>56</v>
      </c>
      <c r="D12" s="1">
        <v>6.0</v>
      </c>
      <c r="E12" s="1" t="s">
        <v>52</v>
      </c>
      <c r="F12" s="1">
        <v>12.0</v>
      </c>
      <c r="G12" s="1" t="s">
        <v>77</v>
      </c>
      <c r="H12" s="1">
        <v>24.0</v>
      </c>
      <c r="I12" t="s">
        <v>62</v>
      </c>
      <c r="J12" s="1">
        <v>6.0</v>
      </c>
      <c r="O12" s="1">
        <v>10.0</v>
      </c>
      <c r="P12">
        <v>720.0</v>
      </c>
      <c r="Q12">
        <v>192.0</v>
      </c>
      <c r="R12" s="1" t="s">
        <v>54</v>
      </c>
      <c r="S12" s="1"/>
      <c r="T12" s="1" t="s">
        <v>37</v>
      </c>
      <c r="U12" s="6" t="s">
        <v>38</v>
      </c>
      <c r="V12">
        <v>11.0</v>
      </c>
      <c r="W12">
        <v>6100.0</v>
      </c>
      <c r="X12">
        <f t="shared" si="1"/>
        <v>52476</v>
      </c>
      <c r="AA12" t="s">
        <v>78</v>
      </c>
      <c r="AB12" s="6"/>
    </row>
    <row r="13">
      <c r="A13" s="8" t="s">
        <v>79</v>
      </c>
      <c r="B13" s="1">
        <v>1550.0</v>
      </c>
      <c r="C13" s="1" t="s">
        <v>56</v>
      </c>
      <c r="D13" s="1">
        <v>12.0</v>
      </c>
      <c r="E13" s="1" t="s">
        <v>77</v>
      </c>
      <c r="F13" s="1">
        <v>24.0</v>
      </c>
      <c r="G13" s="1" t="s">
        <v>80</v>
      </c>
      <c r="H13" s="1">
        <v>6.0</v>
      </c>
      <c r="O13" s="1">
        <v>10.0</v>
      </c>
      <c r="P13" s="1">
        <v>1260.0</v>
      </c>
      <c r="Q13">
        <v>168.0</v>
      </c>
      <c r="R13" s="1" t="s">
        <v>59</v>
      </c>
      <c r="S13" s="1"/>
      <c r="T13" s="1" t="s">
        <v>42</v>
      </c>
      <c r="U13" s="9">
        <f>0.5^((2.8*Cocina!E9 + 0.3*(Cocina!E8 + Cocina!E10 + Cocina!E11 + Cocina!E12 + Cocina!H8 + Cocina!H9 +Cocina!H10 + Cocina!H11 + Cocina!H12))/100)</f>
        <v>0.0256659594</v>
      </c>
      <c r="V13">
        <v>12.0</v>
      </c>
      <c r="W13">
        <v>6400.0</v>
      </c>
      <c r="X13">
        <f t="shared" si="1"/>
        <v>58876</v>
      </c>
      <c r="AA13" t="s">
        <v>53</v>
      </c>
      <c r="AB13" s="6"/>
    </row>
    <row r="14">
      <c r="A14" s="8" t="s">
        <v>81</v>
      </c>
      <c r="B14" s="1">
        <v>1760.0</v>
      </c>
      <c r="C14" s="1" t="s">
        <v>77</v>
      </c>
      <c r="D14" s="1">
        <v>24.0</v>
      </c>
      <c r="E14" s="1" t="s">
        <v>56</v>
      </c>
      <c r="F14" s="1">
        <v>12.0</v>
      </c>
      <c r="G14" t="s">
        <v>82</v>
      </c>
      <c r="H14" s="1">
        <v>12.0</v>
      </c>
      <c r="I14" s="1"/>
      <c r="J14" s="1"/>
      <c r="O14" s="1">
        <v>10.0</v>
      </c>
      <c r="P14">
        <v>1440.0</v>
      </c>
      <c r="Q14" s="1">
        <v>192.0</v>
      </c>
      <c r="R14" s="1" t="s">
        <v>63</v>
      </c>
      <c r="S14" s="1"/>
      <c r="T14" s="1" t="s">
        <v>46</v>
      </c>
      <c r="U14" s="9">
        <f>0.5^((2.8*Cocina!E10 + 0.3*(Cocina!E8 + Cocina!E9 + Cocina!E11 + Cocina!E12 + Cocina!H8 + Cocina!H9 +Cocina!H10 + Cocina!H11 + Cocina!H12))/100)</f>
        <v>0.05999557881</v>
      </c>
      <c r="V14">
        <v>13.0</v>
      </c>
      <c r="W14">
        <v>6712.0</v>
      </c>
      <c r="X14">
        <f t="shared" si="1"/>
        <v>65588</v>
      </c>
      <c r="AA14" t="s">
        <v>69</v>
      </c>
      <c r="AB14" s="6"/>
    </row>
    <row r="15">
      <c r="A15" s="8" t="s">
        <v>83</v>
      </c>
      <c r="B15" s="1">
        <v>5040.0</v>
      </c>
      <c r="C15" s="1" t="s">
        <v>56</v>
      </c>
      <c r="D15" s="1">
        <v>72.0</v>
      </c>
      <c r="E15" s="1" t="s">
        <v>60</v>
      </c>
      <c r="F15" s="1">
        <v>72.0</v>
      </c>
      <c r="O15" s="1">
        <v>10.0</v>
      </c>
      <c r="P15">
        <v>4320.0</v>
      </c>
      <c r="Q15">
        <v>576.0</v>
      </c>
      <c r="R15" s="1" t="s">
        <v>45</v>
      </c>
      <c r="S15" s="1"/>
      <c r="T15" s="1" t="s">
        <v>49</v>
      </c>
      <c r="U15" s="9">
        <f> 0.5^((2.8*Cocina!E11 + 0.3*(Cocina!E8 + Cocina!E9 + Cocina!E10 + Cocina!E12 + Cocina!H8 + Cocina!H9 +Cocina!H10 + Cocina!H11 + Cocina!H12))/100)</f>
        <v>0.0256659594</v>
      </c>
      <c r="V15">
        <v>14.0</v>
      </c>
      <c r="W15">
        <v>7032.0</v>
      </c>
      <c r="X15">
        <f t="shared" si="1"/>
        <v>72620</v>
      </c>
      <c r="AA15" t="s">
        <v>84</v>
      </c>
      <c r="AB15" s="6"/>
    </row>
    <row r="16">
      <c r="A16" s="8" t="s">
        <v>85</v>
      </c>
      <c r="B16" s="1">
        <v>672.0</v>
      </c>
      <c r="C16" s="1" t="s">
        <v>86</v>
      </c>
      <c r="D16" s="1">
        <v>1.0</v>
      </c>
      <c r="E16" t="s">
        <v>73</v>
      </c>
      <c r="F16" s="1">
        <v>6.0</v>
      </c>
      <c r="G16" s="1" t="s">
        <v>87</v>
      </c>
      <c r="H16" s="1">
        <v>6.0</v>
      </c>
      <c r="I16" s="1" t="s">
        <v>60</v>
      </c>
      <c r="J16" s="1">
        <v>6.0</v>
      </c>
      <c r="N16" s="1">
        <v>27.0</v>
      </c>
      <c r="O16" s="1">
        <v>1.0</v>
      </c>
      <c r="P16">
        <v>360.0</v>
      </c>
      <c r="Q16">
        <v>750.0</v>
      </c>
      <c r="R16" s="1" t="s">
        <v>45</v>
      </c>
      <c r="S16" s="1"/>
      <c r="T16" s="1" t="s">
        <v>55</v>
      </c>
      <c r="U16" s="9">
        <f>0.5^((2.8*Cocina!E12 + 0.3*(Cocina!E8 + Cocina!E9 + Cocina!E10 + Cocina!E11 + Cocina!H8 + Cocina!H9 +Cocina!H10 + Cocina!H11 + Cocina!H12))/100)</f>
        <v>0.0256659594</v>
      </c>
      <c r="V16">
        <v>15.0</v>
      </c>
      <c r="W16">
        <v>7364.0</v>
      </c>
      <c r="X16">
        <f t="shared" si="1"/>
        <v>79984</v>
      </c>
      <c r="AA16" t="s">
        <v>87</v>
      </c>
      <c r="AB16" s="6"/>
    </row>
    <row r="17">
      <c r="A17" s="7" t="s">
        <v>88</v>
      </c>
      <c r="B17" s="1">
        <v>1272.0</v>
      </c>
      <c r="C17" s="1" t="s">
        <v>86</v>
      </c>
      <c r="D17" s="1">
        <v>1.0</v>
      </c>
      <c r="E17" t="s">
        <v>73</v>
      </c>
      <c r="F17" s="1">
        <v>6.0</v>
      </c>
      <c r="G17" s="1" t="s">
        <v>87</v>
      </c>
      <c r="H17" s="1">
        <v>6.0</v>
      </c>
      <c r="I17" s="1" t="s">
        <v>60</v>
      </c>
      <c r="J17" s="1">
        <v>6.0</v>
      </c>
      <c r="M17" s="1" t="s">
        <v>2</v>
      </c>
      <c r="N17" s="1">
        <v>27.0</v>
      </c>
      <c r="O17" s="1">
        <v>1.0</v>
      </c>
      <c r="P17">
        <v>765.0</v>
      </c>
      <c r="Q17">
        <v>750.0</v>
      </c>
      <c r="R17" s="1" t="s">
        <v>45</v>
      </c>
      <c r="S17" s="1"/>
      <c r="T17" s="1" t="s">
        <v>59</v>
      </c>
      <c r="U17" s="9">
        <f>0.5^((2.8*Cocina!H8 + 0.3*(Cocina!E8 + Cocina!E9 + Cocina!E10 + Cocina!E11 + Cocina!E12 + Cocina!H9 +Cocina!H10 + Cocina!H11 + Cocina!H12))/100)</f>
        <v>0.0256659594</v>
      </c>
      <c r="V17">
        <v>16.0</v>
      </c>
      <c r="W17">
        <v>7704.0</v>
      </c>
      <c r="X17">
        <f t="shared" si="1"/>
        <v>87688</v>
      </c>
      <c r="AA17" t="s">
        <v>89</v>
      </c>
      <c r="AB17" s="6"/>
    </row>
    <row r="18">
      <c r="A18" s="7" t="s">
        <v>90</v>
      </c>
      <c r="B18" s="1">
        <v>2473.0</v>
      </c>
      <c r="C18" s="1" t="s">
        <v>86</v>
      </c>
      <c r="D18" s="1">
        <v>1.0</v>
      </c>
      <c r="E18" t="s">
        <v>73</v>
      </c>
      <c r="F18" s="1">
        <v>6.0</v>
      </c>
      <c r="G18" s="1" t="s">
        <v>87</v>
      </c>
      <c r="H18" s="1">
        <v>6.0</v>
      </c>
      <c r="I18" s="1" t="s">
        <v>60</v>
      </c>
      <c r="J18" s="1">
        <v>6.0</v>
      </c>
      <c r="M18" s="1" t="s">
        <v>3</v>
      </c>
      <c r="N18" s="1">
        <v>27.0</v>
      </c>
      <c r="O18" s="1">
        <v>1.0</v>
      </c>
      <c r="Q18">
        <v>750.0</v>
      </c>
      <c r="R18" s="1" t="s">
        <v>45</v>
      </c>
      <c r="S18" s="1"/>
      <c r="T18" s="1" t="s">
        <v>63</v>
      </c>
      <c r="U18" s="9">
        <f>0.5^((2.8*Cocina!H9 + 0.3*(Cocina!E8 + Cocina!E9 + Cocina!E10 + Cocina!E11 + Cocina!E12 + Cocina!H8 +Cocina!H10 + Cocina!H11 + Cocina!H12))/100)</f>
        <v>0.0256659594</v>
      </c>
      <c r="V18">
        <v>17.0</v>
      </c>
      <c r="W18">
        <v>8056.0</v>
      </c>
      <c r="X18">
        <f t="shared" si="1"/>
        <v>95744</v>
      </c>
      <c r="AA18" t="s">
        <v>91</v>
      </c>
      <c r="AB18" s="6"/>
    </row>
    <row r="19">
      <c r="A19" s="7" t="s">
        <v>92</v>
      </c>
      <c r="B19" s="1">
        <v>6076.0</v>
      </c>
      <c r="C19" s="1" t="s">
        <v>86</v>
      </c>
      <c r="D19" s="1">
        <v>1.0</v>
      </c>
      <c r="E19" t="s">
        <v>73</v>
      </c>
      <c r="F19" s="1">
        <v>6.0</v>
      </c>
      <c r="G19" s="1" t="s">
        <v>87</v>
      </c>
      <c r="H19" s="1">
        <v>6.0</v>
      </c>
      <c r="I19" s="1" t="s">
        <v>60</v>
      </c>
      <c r="J19" s="1">
        <v>6.0</v>
      </c>
      <c r="M19" s="1" t="s">
        <v>4</v>
      </c>
      <c r="N19" s="1">
        <v>27.0</v>
      </c>
      <c r="O19" s="1">
        <v>1.0</v>
      </c>
      <c r="Q19">
        <v>750.0</v>
      </c>
      <c r="R19" s="1" t="s">
        <v>45</v>
      </c>
      <c r="S19" s="1"/>
      <c r="T19" s="1" t="s">
        <v>54</v>
      </c>
      <c r="U19" s="9">
        <f>0.5^((2.8*Cocina!H10 + 0.3*(Cocina!E8 + Cocina!E9 + Cocina!E10 + Cocina!E11 + Cocina!E12 + Cocina!H8 + Cocina!H9 +Cocina!H11 + Cocina!H12))/100)</f>
        <v>0.03823400129</v>
      </c>
      <c r="V19">
        <v>18.0</v>
      </c>
      <c r="W19">
        <v>8420.0</v>
      </c>
      <c r="X19">
        <f t="shared" si="1"/>
        <v>104164</v>
      </c>
      <c r="AA19" t="s">
        <v>58</v>
      </c>
      <c r="AB19" s="6"/>
    </row>
    <row r="20">
      <c r="A20" s="8" t="s">
        <v>93</v>
      </c>
      <c r="B20" s="1">
        <v>1840.0</v>
      </c>
      <c r="C20" s="1" t="s">
        <v>60</v>
      </c>
      <c r="D20" s="1">
        <v>12.0</v>
      </c>
      <c r="E20" s="1" t="s">
        <v>68</v>
      </c>
      <c r="F20" s="1">
        <v>12.0</v>
      </c>
      <c r="G20" s="1" t="s">
        <v>87</v>
      </c>
      <c r="H20" s="1">
        <v>24.0</v>
      </c>
      <c r="O20" s="1">
        <v>10.0</v>
      </c>
      <c r="P20" s="1">
        <v>1440.0</v>
      </c>
      <c r="Q20">
        <v>192.0</v>
      </c>
      <c r="R20" s="1" t="s">
        <v>55</v>
      </c>
      <c r="S20" s="1"/>
      <c r="T20" s="1" t="s">
        <v>45</v>
      </c>
      <c r="U20" s="9">
        <f>(0.5)^((2.8*Cocina!H11 + 0.3*(Cocina!E8 + Cocina!E9 + Cocina!E10 + Cocina!E11 + Cocina!E12 + Cocina!H8 + Cocina!H9 +Cocina!H10 + Cocina!H12))/100)</f>
        <v>0.0256659594</v>
      </c>
      <c r="V20">
        <v>19.0</v>
      </c>
      <c r="W20">
        <v>8792.0</v>
      </c>
      <c r="X20">
        <f t="shared" si="1"/>
        <v>112956</v>
      </c>
      <c r="AA20" s="1" t="s">
        <v>52</v>
      </c>
      <c r="AB20" s="6"/>
    </row>
    <row r="21">
      <c r="A21" s="8" t="s">
        <v>94</v>
      </c>
      <c r="B21">
        <v>1650.0</v>
      </c>
      <c r="C21" t="s">
        <v>95</v>
      </c>
      <c r="D21" s="1">
        <v>6.0</v>
      </c>
      <c r="E21" s="1" t="s">
        <v>68</v>
      </c>
      <c r="F21" s="1">
        <v>12.0</v>
      </c>
      <c r="G21" s="1" t="s">
        <v>87</v>
      </c>
      <c r="H21" s="1">
        <v>24.0</v>
      </c>
      <c r="O21" s="1">
        <v>10.0</v>
      </c>
      <c r="P21" s="1">
        <v>1260.0</v>
      </c>
      <c r="Q21">
        <v>168.0</v>
      </c>
      <c r="R21" s="1" t="s">
        <v>49</v>
      </c>
      <c r="S21" s="1"/>
      <c r="T21" s="1" t="s">
        <v>41</v>
      </c>
      <c r="U21" s="9">
        <f>(0.5)^((2.8*Cocina!H12 + 0.3*(Cocina!E8 + Cocina!E9 + Cocina!E10 + Cocina!E11 + Cocina!E12 + Cocina!H8 +Cocina!H9+ Cocina!H10 + Cocina!H11))/100)</f>
        <v>0.0256659594</v>
      </c>
      <c r="V21">
        <v>20.0</v>
      </c>
      <c r="W21">
        <v>9176.0</v>
      </c>
      <c r="X21">
        <f t="shared" si="1"/>
        <v>122132</v>
      </c>
      <c r="AA21" t="s">
        <v>68</v>
      </c>
      <c r="AB21" s="6"/>
    </row>
    <row r="22">
      <c r="A22" s="8" t="s">
        <v>96</v>
      </c>
      <c r="B22" s="1">
        <v>5400.0</v>
      </c>
      <c r="C22" s="1" t="s">
        <v>89</v>
      </c>
      <c r="D22" s="1">
        <v>72.0</v>
      </c>
      <c r="E22" s="1" t="s">
        <v>52</v>
      </c>
      <c r="F22" s="1">
        <v>36.0</v>
      </c>
      <c r="G22" t="s">
        <v>64</v>
      </c>
      <c r="H22" s="1">
        <v>18.0</v>
      </c>
      <c r="I22" t="s">
        <v>82</v>
      </c>
      <c r="J22" s="1">
        <v>18.0</v>
      </c>
      <c r="N22" s="1">
        <v>90.0</v>
      </c>
      <c r="O22" s="1">
        <v>10.0</v>
      </c>
      <c r="P22" s="1">
        <v>4320.0</v>
      </c>
      <c r="Q22">
        <v>576.0</v>
      </c>
      <c r="R22" s="1" t="s">
        <v>54</v>
      </c>
      <c r="S22" s="1" t="s">
        <v>97</v>
      </c>
      <c r="T22" s="1" t="s">
        <v>98</v>
      </c>
      <c r="U22" s="1" t="s">
        <v>99</v>
      </c>
      <c r="V22">
        <v>21.0</v>
      </c>
      <c r="W22">
        <v>9576.0</v>
      </c>
      <c r="X22">
        <f t="shared" si="1"/>
        <v>131708</v>
      </c>
      <c r="AA22" t="s">
        <v>72</v>
      </c>
      <c r="AB22" s="6"/>
    </row>
    <row r="23">
      <c r="A23" s="7" t="s">
        <v>100</v>
      </c>
      <c r="B23" s="1">
        <v>7390.0</v>
      </c>
      <c r="C23" s="1" t="s">
        <v>89</v>
      </c>
      <c r="D23" s="1">
        <v>72.0</v>
      </c>
      <c r="E23" s="1" t="s">
        <v>52</v>
      </c>
      <c r="F23" s="1">
        <v>36.0</v>
      </c>
      <c r="G23" t="s">
        <v>64</v>
      </c>
      <c r="H23" s="1">
        <v>18.0</v>
      </c>
      <c r="I23" t="s">
        <v>82</v>
      </c>
      <c r="J23" s="1">
        <v>18.0</v>
      </c>
      <c r="M23" s="1" t="s">
        <v>2</v>
      </c>
      <c r="N23" s="1">
        <v>90.0</v>
      </c>
      <c r="O23" s="1">
        <v>10.0</v>
      </c>
      <c r="Q23">
        <v>576.0</v>
      </c>
      <c r="R23" s="1" t="s">
        <v>54</v>
      </c>
      <c r="S23" s="1" t="s">
        <v>101</v>
      </c>
      <c r="T23" s="1" t="s">
        <v>101</v>
      </c>
      <c r="U23" s="1" t="s">
        <v>101</v>
      </c>
      <c r="V23">
        <v>22.0</v>
      </c>
      <c r="W23">
        <v>9984.0</v>
      </c>
      <c r="X23">
        <f t="shared" si="1"/>
        <v>141692</v>
      </c>
      <c r="AA23" t="s">
        <v>62</v>
      </c>
      <c r="AB23" s="6"/>
    </row>
    <row r="24">
      <c r="A24" s="7" t="s">
        <v>102</v>
      </c>
      <c r="B24" s="1">
        <v>11400.0</v>
      </c>
      <c r="C24" s="1" t="s">
        <v>89</v>
      </c>
      <c r="D24" s="1">
        <v>72.0</v>
      </c>
      <c r="E24" s="1" t="s">
        <v>52</v>
      </c>
      <c r="F24" s="1">
        <v>36.0</v>
      </c>
      <c r="G24" t="s">
        <v>64</v>
      </c>
      <c r="H24" s="1">
        <v>18.0</v>
      </c>
      <c r="I24" t="s">
        <v>82</v>
      </c>
      <c r="J24" s="1">
        <v>18.0</v>
      </c>
      <c r="M24" s="1" t="s">
        <v>3</v>
      </c>
      <c r="N24" s="1">
        <v>90.0</v>
      </c>
      <c r="O24" s="1">
        <v>10.0</v>
      </c>
      <c r="Q24">
        <v>576.0</v>
      </c>
      <c r="R24" s="1" t="s">
        <v>54</v>
      </c>
      <c r="S24" s="1">
        <v>0.0</v>
      </c>
      <c r="T24" s="1">
        <v>100.0</v>
      </c>
      <c r="U24" s="1">
        <f t="array" ref="U24">IFERROR(IF(INDEX(Recetas!$X$2:$X$101,T24,1)-INDEX(Recetas!$X$2:$X$101,Cocina!E9,1)-S24 &lt; 0, 0, INDEX(Recetas!$X$2:$X$101,T24,1)-INDEX(Recetas!$X$2:$X$101,Cocina!E9,1)-S24), 0)</f>
        <v>0</v>
      </c>
      <c r="V24">
        <v>23.0</v>
      </c>
      <c r="W24">
        <v>10408.0</v>
      </c>
      <c r="X24">
        <f t="shared" si="1"/>
        <v>152100</v>
      </c>
      <c r="AA24" t="s">
        <v>80</v>
      </c>
      <c r="AB24" s="6"/>
    </row>
    <row r="25">
      <c r="A25" s="7" t="s">
        <v>103</v>
      </c>
      <c r="B25" s="1">
        <v>23410.0</v>
      </c>
      <c r="C25" s="1" t="s">
        <v>89</v>
      </c>
      <c r="D25" s="1">
        <v>72.0</v>
      </c>
      <c r="E25" s="1" t="s">
        <v>52</v>
      </c>
      <c r="F25" s="1">
        <v>36.0</v>
      </c>
      <c r="G25" t="s">
        <v>64</v>
      </c>
      <c r="H25" s="1">
        <v>18.0</v>
      </c>
      <c r="I25" t="s">
        <v>82</v>
      </c>
      <c r="J25" s="1">
        <v>18.0</v>
      </c>
      <c r="M25" s="1" t="s">
        <v>4</v>
      </c>
      <c r="N25" s="1">
        <v>90.0</v>
      </c>
      <c r="O25" s="1">
        <v>10.0</v>
      </c>
      <c r="Q25">
        <v>576.0</v>
      </c>
      <c r="R25" s="1" t="s">
        <v>54</v>
      </c>
      <c r="S25" s="1">
        <v>0.0</v>
      </c>
      <c r="T25" s="1">
        <v>100.0</v>
      </c>
      <c r="U25" s="1">
        <f t="array" ref="U25">IFERROR(IF(INDEX(Recetas!$X$2:$X$101,T25,1)-INDEX(Recetas!$X$2:$X$101,Cocina!E10,1)-S25 &lt; 0, 0, INDEX(Recetas!$X$2:$X$101,T25,1)-INDEX(Recetas!$X$2:$X$101,Cocina!E10,1)-S25), 0)</f>
        <v>3357664</v>
      </c>
      <c r="V25">
        <v>24.0</v>
      </c>
      <c r="W25">
        <v>10844.0</v>
      </c>
      <c r="X25">
        <f t="shared" si="1"/>
        <v>162944</v>
      </c>
      <c r="AA25" t="s">
        <v>95</v>
      </c>
      <c r="AB25" s="6"/>
    </row>
    <row r="26">
      <c r="A26" s="8" t="s">
        <v>104</v>
      </c>
      <c r="B26">
        <v>4640.0</v>
      </c>
      <c r="C26" t="s">
        <v>64</v>
      </c>
      <c r="D26" s="1">
        <v>36.0</v>
      </c>
      <c r="E26" s="1" t="s">
        <v>80</v>
      </c>
      <c r="F26" s="1">
        <v>18.0</v>
      </c>
      <c r="G26" s="1" t="s">
        <v>89</v>
      </c>
      <c r="H26" s="1">
        <v>72.0</v>
      </c>
      <c r="N26" s="1">
        <v>90.0</v>
      </c>
      <c r="O26">
        <v>10.0</v>
      </c>
      <c r="P26" s="1">
        <v>3780.0</v>
      </c>
      <c r="Q26">
        <v>504.0</v>
      </c>
      <c r="R26" s="1" t="s">
        <v>59</v>
      </c>
      <c r="S26" s="1">
        <v>0.0</v>
      </c>
      <c r="T26" s="1">
        <v>100.0</v>
      </c>
      <c r="U26" s="1">
        <f t="array" ref="U26">IFERROR(IF(INDEX(Recetas!$X$2:$X$101,T26,1)-INDEX(Recetas!$X$2:$X$101,Cocina!E11,1)-S26 &lt; 0, 0, INDEX(Recetas!$X$2:$X$101,T26,1)-INDEX(Recetas!$X$2:$X$101,Cocina!E11,1)-S26), 0)</f>
        <v>0</v>
      </c>
      <c r="V26">
        <v>25.0</v>
      </c>
      <c r="W26">
        <v>11292.0</v>
      </c>
      <c r="X26">
        <f t="shared" si="1"/>
        <v>174236</v>
      </c>
      <c r="AA26" t="s">
        <v>82</v>
      </c>
      <c r="AB26" s="6"/>
    </row>
    <row r="27">
      <c r="A27" s="7" t="s">
        <v>105</v>
      </c>
      <c r="B27">
        <v>6650.0</v>
      </c>
      <c r="C27" t="s">
        <v>64</v>
      </c>
      <c r="D27" s="1">
        <v>36.0</v>
      </c>
      <c r="E27" s="1" t="s">
        <v>80</v>
      </c>
      <c r="F27" s="1">
        <v>18.0</v>
      </c>
      <c r="G27" s="1" t="s">
        <v>89</v>
      </c>
      <c r="H27" s="1">
        <v>72.0</v>
      </c>
      <c r="M27" s="1" t="s">
        <v>2</v>
      </c>
      <c r="N27" s="1">
        <v>90.0</v>
      </c>
      <c r="O27">
        <v>10.0</v>
      </c>
      <c r="P27" s="1">
        <v>3780.0</v>
      </c>
      <c r="Q27">
        <v>504.0</v>
      </c>
      <c r="R27" s="1" t="s">
        <v>59</v>
      </c>
      <c r="S27" s="1">
        <v>0.0</v>
      </c>
      <c r="T27" s="1">
        <v>100.0</v>
      </c>
      <c r="U27" s="1">
        <f t="array" ref="U27">IFERROR(IF(INDEX(Recetas!$X$2:$X$101,T27,1)-INDEX(Recetas!$X$2:$X$101,Cocina!E12,1)-S27 &lt; 0, 0, INDEX(Recetas!$X$2:$X$101,T27,1)-INDEX(Recetas!$X$2:$X$101,Cocina!E12,1)-S27), 0)</f>
        <v>0</v>
      </c>
      <c r="V27">
        <v>26.0</v>
      </c>
      <c r="W27">
        <v>11752.0</v>
      </c>
      <c r="X27">
        <f t="shared" si="1"/>
        <v>185988</v>
      </c>
      <c r="AA27" t="s">
        <v>106</v>
      </c>
      <c r="AB27" s="6"/>
    </row>
    <row r="28">
      <c r="A28" s="7" t="s">
        <v>107</v>
      </c>
      <c r="B28">
        <v>10650.0</v>
      </c>
      <c r="C28" t="s">
        <v>64</v>
      </c>
      <c r="D28" s="1">
        <v>36.0</v>
      </c>
      <c r="E28" s="1" t="s">
        <v>80</v>
      </c>
      <c r="F28" s="1">
        <v>18.0</v>
      </c>
      <c r="G28" s="1" t="s">
        <v>89</v>
      </c>
      <c r="H28" s="1">
        <v>72.0</v>
      </c>
      <c r="M28" s="1" t="s">
        <v>3</v>
      </c>
      <c r="N28" s="1">
        <v>90.0</v>
      </c>
      <c r="O28">
        <v>10.0</v>
      </c>
      <c r="P28" s="1">
        <v>3780.0</v>
      </c>
      <c r="Q28">
        <v>504.0</v>
      </c>
      <c r="R28" s="1" t="s">
        <v>59</v>
      </c>
      <c r="S28" s="1">
        <v>0.0</v>
      </c>
      <c r="T28" s="1">
        <v>100.0</v>
      </c>
      <c r="U28" s="1">
        <f t="array" ref="U28">IFERROR(IF(INDEX(Recetas!$X$2:$X$101,T28,1)-INDEX(Recetas!$X$2:$X$101,Cocina!H8,1)-S28 &lt; 0, 0, INDEX(Recetas!$X$2:$X$101,T28,1)-INDEX(Recetas!$X$2:$X$101,Cocina!H8,1)-S28), 0)</f>
        <v>0</v>
      </c>
      <c r="V28">
        <v>27.0</v>
      </c>
      <c r="W28">
        <v>12228.0</v>
      </c>
      <c r="X28">
        <f t="shared" si="1"/>
        <v>198216</v>
      </c>
      <c r="AA28" t="s">
        <v>108</v>
      </c>
      <c r="AB28" s="6"/>
    </row>
    <row r="29">
      <c r="A29" s="7" t="s">
        <v>109</v>
      </c>
      <c r="B29">
        <v>22660.0</v>
      </c>
      <c r="C29" t="s">
        <v>64</v>
      </c>
      <c r="D29" s="1">
        <v>36.0</v>
      </c>
      <c r="E29" s="1" t="s">
        <v>80</v>
      </c>
      <c r="F29" s="1">
        <v>18.0</v>
      </c>
      <c r="G29" s="1" t="s">
        <v>89</v>
      </c>
      <c r="H29" s="1">
        <v>72.0</v>
      </c>
      <c r="M29" s="1" t="s">
        <v>4</v>
      </c>
      <c r="N29" s="1">
        <v>90.0</v>
      </c>
      <c r="O29">
        <v>10.0</v>
      </c>
      <c r="Q29">
        <v>504.0</v>
      </c>
      <c r="R29" s="1" t="s">
        <v>59</v>
      </c>
      <c r="S29" s="1">
        <v>0.0</v>
      </c>
      <c r="T29" s="1">
        <v>100.0</v>
      </c>
      <c r="U29" s="1">
        <f t="array" ref="U29">IFERROR(IF(INDEX(Recetas!$X$2:$X$101,T29,1)-INDEX(Recetas!$X$2:$X$101,Cocina!H9,1)-S29 &lt; 0, 0, INDEX(Recetas!$X$2:$X$101,T29,1)-INDEX(Recetas!$X$2:$X$101,Cocina!H9,1)-S29), 0)</f>
        <v>0</v>
      </c>
      <c r="V29">
        <v>28.0</v>
      </c>
      <c r="W29">
        <v>12720.0</v>
      </c>
      <c r="X29">
        <f t="shared" si="1"/>
        <v>210936</v>
      </c>
      <c r="AA29" t="s">
        <v>86</v>
      </c>
      <c r="AB29" s="6"/>
    </row>
    <row r="30">
      <c r="A30" s="7" t="s">
        <v>110</v>
      </c>
      <c r="B30" s="1">
        <v>672.0</v>
      </c>
      <c r="C30" s="1" t="s">
        <v>111</v>
      </c>
      <c r="D30" s="1">
        <v>1.0</v>
      </c>
      <c r="E30" t="s">
        <v>64</v>
      </c>
      <c r="F30" s="1">
        <v>6.0</v>
      </c>
      <c r="G30" t="s">
        <v>75</v>
      </c>
      <c r="H30" s="1">
        <v>6.0</v>
      </c>
      <c r="I30" s="1" t="s">
        <v>89</v>
      </c>
      <c r="J30" s="1">
        <v>6.0</v>
      </c>
      <c r="N30" s="1">
        <v>27.0</v>
      </c>
      <c r="O30" s="1">
        <v>1.0</v>
      </c>
      <c r="Q30">
        <v>750.0</v>
      </c>
      <c r="R30" s="1" t="s">
        <v>54</v>
      </c>
      <c r="S30" s="1">
        <v>0.0</v>
      </c>
      <c r="T30" s="1">
        <v>100.0</v>
      </c>
      <c r="U30" s="1">
        <f t="array" ref="U30">IFERROR(IF(INDEX(Recetas!$X$2:$X$101,T30,1)-INDEX(Recetas!$X$2:$X$101,Cocina!H10,1)-S30 &lt; 0, 0, INDEX(Recetas!$X$2:$X$101,T30,1)-INDEX(Recetas!$X$2:$X$101,Cocina!H10,1)-S30), 0)</f>
        <v>2168168</v>
      </c>
      <c r="V30">
        <v>29.0</v>
      </c>
      <c r="W30">
        <v>13224.0</v>
      </c>
      <c r="X30">
        <f t="shared" si="1"/>
        <v>224160</v>
      </c>
      <c r="AA30" t="s">
        <v>111</v>
      </c>
      <c r="AB30" s="6"/>
    </row>
    <row r="31">
      <c r="A31" s="7" t="s">
        <v>112</v>
      </c>
      <c r="B31" s="1">
        <v>1272.0</v>
      </c>
      <c r="C31" s="1" t="s">
        <v>111</v>
      </c>
      <c r="D31" s="1">
        <v>1.0</v>
      </c>
      <c r="E31" t="s">
        <v>64</v>
      </c>
      <c r="F31" s="1">
        <v>6.0</v>
      </c>
      <c r="G31" t="s">
        <v>75</v>
      </c>
      <c r="H31" s="1">
        <v>6.0</v>
      </c>
      <c r="I31" s="1" t="s">
        <v>89</v>
      </c>
      <c r="J31" s="1">
        <v>6.0</v>
      </c>
      <c r="M31" s="1" t="s">
        <v>2</v>
      </c>
      <c r="N31" s="1">
        <v>27.0</v>
      </c>
      <c r="O31" s="1">
        <v>1.0</v>
      </c>
      <c r="Q31">
        <v>750.0</v>
      </c>
      <c r="R31" s="1" t="s">
        <v>54</v>
      </c>
      <c r="S31" s="1">
        <v>0.0</v>
      </c>
      <c r="T31" s="1">
        <v>100.0</v>
      </c>
      <c r="U31" s="1">
        <f t="array" ref="U31">IFERROR(IF(INDEX(Recetas!$X$2:$X$101,T31,1)-INDEX(Recetas!$X$2:$X$101,Cocina!H11,1)-S31 &lt; 0, 0, INDEX(Recetas!$X$2:$X$101,T31,1)-INDEX(Recetas!$X$2:$X$101,Cocina!H11,1)-S31), 0)</f>
        <v>0</v>
      </c>
      <c r="V31">
        <v>30.0</v>
      </c>
      <c r="W31">
        <v>13744.0</v>
      </c>
      <c r="X31">
        <f t="shared" si="1"/>
        <v>237904</v>
      </c>
      <c r="AA31" t="s">
        <v>113</v>
      </c>
      <c r="AB31" s="6"/>
    </row>
    <row r="32">
      <c r="A32" s="7" t="s">
        <v>114</v>
      </c>
      <c r="B32" s="1">
        <v>2473.0</v>
      </c>
      <c r="C32" s="1" t="s">
        <v>111</v>
      </c>
      <c r="D32" s="1">
        <v>1.0</v>
      </c>
      <c r="E32" t="s">
        <v>64</v>
      </c>
      <c r="F32" s="1">
        <v>6.0</v>
      </c>
      <c r="G32" t="s">
        <v>75</v>
      </c>
      <c r="H32" s="1">
        <v>6.0</v>
      </c>
      <c r="I32" s="1" t="s">
        <v>89</v>
      </c>
      <c r="J32" s="1">
        <v>6.0</v>
      </c>
      <c r="M32" s="1" t="s">
        <v>3</v>
      </c>
      <c r="N32" s="1">
        <v>27.0</v>
      </c>
      <c r="O32" s="1">
        <v>1.0</v>
      </c>
      <c r="Q32">
        <v>750.0</v>
      </c>
      <c r="R32" s="1" t="s">
        <v>54</v>
      </c>
      <c r="S32" s="1">
        <v>0.0</v>
      </c>
      <c r="T32" s="1">
        <v>100.0</v>
      </c>
      <c r="U32" s="1">
        <f t="array" ref="U32">IFERROR(IF(INDEX(Recetas!$X$2:$X$101,T32,1)-INDEX(Recetas!$X$2:$X$101,Cocina!H12,1)-S32 &lt; 0, 0, INDEX(Recetas!$X$2:$X$101,T32,1)-INDEX(Recetas!$X$2:$X$101,Cocina!H12,1)-S32), 0)</f>
        <v>0</v>
      </c>
      <c r="V32">
        <v>31.0</v>
      </c>
      <c r="W32">
        <v>14280.0</v>
      </c>
      <c r="X32">
        <f t="shared" si="1"/>
        <v>252184</v>
      </c>
      <c r="AA32" t="s">
        <v>115</v>
      </c>
      <c r="AB32" s="6"/>
    </row>
    <row r="33">
      <c r="A33" s="7" t="s">
        <v>116</v>
      </c>
      <c r="B33" s="1">
        <v>6076.0</v>
      </c>
      <c r="C33" s="1" t="s">
        <v>111</v>
      </c>
      <c r="D33" s="1">
        <v>1.0</v>
      </c>
      <c r="E33" t="s">
        <v>64</v>
      </c>
      <c r="F33" s="1">
        <v>6.0</v>
      </c>
      <c r="G33" t="s">
        <v>75</v>
      </c>
      <c r="H33" s="1">
        <v>6.0</v>
      </c>
      <c r="I33" s="1" t="s">
        <v>89</v>
      </c>
      <c r="J33" s="1">
        <v>6.0</v>
      </c>
      <c r="M33" s="1" t="s">
        <v>4</v>
      </c>
      <c r="N33" s="1">
        <v>27.0</v>
      </c>
      <c r="O33" s="1">
        <v>1.0</v>
      </c>
      <c r="Q33">
        <v>750.0</v>
      </c>
      <c r="R33" s="1" t="s">
        <v>54</v>
      </c>
      <c r="S33" s="1"/>
      <c r="T33" s="1"/>
      <c r="V33">
        <v>32.0</v>
      </c>
      <c r="W33">
        <v>14832.0</v>
      </c>
      <c r="X33">
        <f t="shared" si="1"/>
        <v>267016</v>
      </c>
      <c r="AA33" s="1" t="s">
        <v>117</v>
      </c>
      <c r="AB33" s="6"/>
    </row>
    <row r="34">
      <c r="A34" s="7" t="s">
        <v>118</v>
      </c>
      <c r="B34" s="1">
        <v>788.0</v>
      </c>
      <c r="C34" s="1" t="s">
        <v>113</v>
      </c>
      <c r="D34" s="1">
        <v>1.0</v>
      </c>
      <c r="E34" t="s">
        <v>64</v>
      </c>
      <c r="F34" s="1">
        <v>6.0</v>
      </c>
      <c r="G34" t="s">
        <v>75</v>
      </c>
      <c r="H34" s="1">
        <v>6.0</v>
      </c>
      <c r="I34" s="1" t="s">
        <v>89</v>
      </c>
      <c r="J34" s="1">
        <v>6.0</v>
      </c>
      <c r="N34" s="1">
        <v>27.0</v>
      </c>
      <c r="O34" s="1">
        <v>1.0</v>
      </c>
      <c r="P34" s="1">
        <v>540.0</v>
      </c>
      <c r="Q34">
        <v>750.0</v>
      </c>
      <c r="R34" s="1" t="s">
        <v>59</v>
      </c>
      <c r="S34" s="1">
        <v>132.0</v>
      </c>
      <c r="T34" s="6">
        <v>64.0</v>
      </c>
      <c r="V34">
        <v>33.0</v>
      </c>
      <c r="W34">
        <v>15400.0</v>
      </c>
      <c r="X34">
        <f t="shared" si="1"/>
        <v>282416</v>
      </c>
      <c r="AA34" t="s">
        <v>119</v>
      </c>
      <c r="AB34" s="6"/>
    </row>
    <row r="35">
      <c r="A35" s="7" t="s">
        <v>120</v>
      </c>
      <c r="B35" s="1">
        <v>1272.0</v>
      </c>
      <c r="C35" s="1" t="s">
        <v>113</v>
      </c>
      <c r="D35" s="1">
        <v>1.0</v>
      </c>
      <c r="E35" t="s">
        <v>64</v>
      </c>
      <c r="F35" s="1">
        <v>6.0</v>
      </c>
      <c r="G35" t="s">
        <v>75</v>
      </c>
      <c r="H35" s="1">
        <v>6.0</v>
      </c>
      <c r="I35" s="1" t="s">
        <v>89</v>
      </c>
      <c r="J35" s="1">
        <v>6.0</v>
      </c>
      <c r="M35" s="1" t="s">
        <v>2</v>
      </c>
      <c r="N35" s="1">
        <v>27.0</v>
      </c>
      <c r="O35" s="1">
        <v>1.0</v>
      </c>
      <c r="Q35">
        <v>750.0</v>
      </c>
      <c r="R35" s="1" t="s">
        <v>59</v>
      </c>
      <c r="S35" s="1">
        <v>132.0</v>
      </c>
      <c r="T35" s="6">
        <v>64.0</v>
      </c>
      <c r="V35">
        <v>34.0</v>
      </c>
      <c r="W35">
        <v>15984.0</v>
      </c>
      <c r="X35">
        <f t="shared" si="1"/>
        <v>298400</v>
      </c>
      <c r="AA35" s="1" t="s">
        <v>2</v>
      </c>
      <c r="AB35" s="6"/>
    </row>
    <row r="36">
      <c r="A36" s="7" t="s">
        <v>121</v>
      </c>
      <c r="B36" s="1">
        <v>2473.0</v>
      </c>
      <c r="C36" s="1" t="s">
        <v>113</v>
      </c>
      <c r="D36" s="1">
        <v>1.0</v>
      </c>
      <c r="E36" t="s">
        <v>64</v>
      </c>
      <c r="F36" s="1">
        <v>6.0</v>
      </c>
      <c r="G36" t="s">
        <v>75</v>
      </c>
      <c r="H36" s="1">
        <v>6.0</v>
      </c>
      <c r="I36" s="1" t="s">
        <v>89</v>
      </c>
      <c r="J36" s="1">
        <v>6.0</v>
      </c>
      <c r="M36" s="1" t="s">
        <v>3</v>
      </c>
      <c r="N36" s="1">
        <v>27.0</v>
      </c>
      <c r="O36" s="1">
        <v>1.0</v>
      </c>
      <c r="Q36">
        <v>750.0</v>
      </c>
      <c r="R36" s="1" t="s">
        <v>59</v>
      </c>
      <c r="S36" s="1">
        <v>396.0</v>
      </c>
      <c r="T36" s="6">
        <v>192.0</v>
      </c>
      <c r="V36">
        <v>35.0</v>
      </c>
      <c r="W36">
        <v>16588.0</v>
      </c>
      <c r="X36">
        <f t="shared" si="1"/>
        <v>314988</v>
      </c>
      <c r="AA36" s="1" t="s">
        <v>3</v>
      </c>
      <c r="AB36" s="6"/>
    </row>
    <row r="37">
      <c r="A37" s="7" t="s">
        <v>122</v>
      </c>
      <c r="B37" s="1">
        <v>6076.0</v>
      </c>
      <c r="C37" s="1" t="s">
        <v>113</v>
      </c>
      <c r="D37" s="1">
        <v>1.0</v>
      </c>
      <c r="E37" t="s">
        <v>64</v>
      </c>
      <c r="F37" s="1">
        <v>6.0</v>
      </c>
      <c r="G37" t="s">
        <v>75</v>
      </c>
      <c r="H37" s="1">
        <v>6.0</v>
      </c>
      <c r="I37" s="1" t="s">
        <v>89</v>
      </c>
      <c r="J37" s="1">
        <v>6.0</v>
      </c>
      <c r="M37" s="1" t="s">
        <v>4</v>
      </c>
      <c r="N37" s="1">
        <v>27.0</v>
      </c>
      <c r="O37" s="1">
        <v>1.0</v>
      </c>
      <c r="Q37">
        <v>750.0</v>
      </c>
      <c r="R37" s="1" t="s">
        <v>59</v>
      </c>
      <c r="S37" s="1">
        <v>116.0</v>
      </c>
      <c r="T37" s="6">
        <v>56.0</v>
      </c>
      <c r="V37">
        <v>36.0</v>
      </c>
      <c r="W37">
        <v>17208.0</v>
      </c>
      <c r="X37">
        <f t="shared" si="1"/>
        <v>332196</v>
      </c>
      <c r="AA37" s="1" t="s">
        <v>4</v>
      </c>
      <c r="AB37" s="6"/>
    </row>
    <row r="38">
      <c r="A38" s="8" t="s">
        <v>123</v>
      </c>
      <c r="B38">
        <v>5280.0</v>
      </c>
      <c r="C38" t="s">
        <v>64</v>
      </c>
      <c r="D38" s="1">
        <v>36.0</v>
      </c>
      <c r="E38" s="1" t="s">
        <v>89</v>
      </c>
      <c r="F38" s="1">
        <v>72.0</v>
      </c>
      <c r="G38" t="s">
        <v>106</v>
      </c>
      <c r="H38" s="1">
        <v>36.0</v>
      </c>
      <c r="N38" s="1">
        <v>90.0</v>
      </c>
      <c r="O38">
        <v>10.0</v>
      </c>
      <c r="P38">
        <v>4320.0</v>
      </c>
      <c r="Q38">
        <v>576.0</v>
      </c>
      <c r="R38" s="1" t="s">
        <v>63</v>
      </c>
      <c r="S38" s="1">
        <v>116.0</v>
      </c>
      <c r="T38" s="6">
        <v>56.0</v>
      </c>
      <c r="V38">
        <v>37.0</v>
      </c>
      <c r="W38">
        <v>17844.0</v>
      </c>
      <c r="X38">
        <f t="shared" si="1"/>
        <v>350040</v>
      </c>
      <c r="AA38" s="1" t="s">
        <v>5</v>
      </c>
      <c r="AB38" s="6"/>
    </row>
    <row r="39">
      <c r="A39" s="7" t="s">
        <v>124</v>
      </c>
      <c r="B39">
        <v>7280.0</v>
      </c>
      <c r="C39" t="s">
        <v>64</v>
      </c>
      <c r="D39" s="1">
        <v>36.0</v>
      </c>
      <c r="E39" s="1" t="s">
        <v>89</v>
      </c>
      <c r="F39" s="1">
        <v>72.0</v>
      </c>
      <c r="G39" t="s">
        <v>106</v>
      </c>
      <c r="H39" s="1">
        <v>36.0</v>
      </c>
      <c r="M39" s="1" t="s">
        <v>2</v>
      </c>
      <c r="N39" s="1">
        <v>90.0</v>
      </c>
      <c r="O39">
        <v>10.0</v>
      </c>
      <c r="P39">
        <v>4320.0</v>
      </c>
      <c r="Q39">
        <v>576.0</v>
      </c>
      <c r="R39" s="1" t="s">
        <v>63</v>
      </c>
      <c r="S39" s="1">
        <v>132.0</v>
      </c>
      <c r="T39" s="6">
        <v>64.0</v>
      </c>
      <c r="V39">
        <v>38.0</v>
      </c>
      <c r="W39">
        <v>18500.0</v>
      </c>
      <c r="X39">
        <f t="shared" si="1"/>
        <v>368540</v>
      </c>
      <c r="AA39" s="1" t="s">
        <v>57</v>
      </c>
    </row>
    <row r="40">
      <c r="A40" s="7" t="s">
        <v>125</v>
      </c>
      <c r="B40" s="1">
        <v>11280.0</v>
      </c>
      <c r="C40" t="s">
        <v>64</v>
      </c>
      <c r="D40" s="1">
        <v>36.0</v>
      </c>
      <c r="E40" s="1" t="s">
        <v>89</v>
      </c>
      <c r="F40" s="1">
        <v>72.0</v>
      </c>
      <c r="G40" t="s">
        <v>106</v>
      </c>
      <c r="H40" s="1">
        <v>36.0</v>
      </c>
      <c r="M40" s="1" t="s">
        <v>3</v>
      </c>
      <c r="N40" s="1">
        <v>90.0</v>
      </c>
      <c r="O40">
        <v>10.0</v>
      </c>
      <c r="P40">
        <v>4320.0</v>
      </c>
      <c r="Q40">
        <v>576.0</v>
      </c>
      <c r="R40" s="1" t="s">
        <v>63</v>
      </c>
      <c r="S40" s="1">
        <v>396.0</v>
      </c>
      <c r="T40" s="6">
        <v>192.0</v>
      </c>
      <c r="V40">
        <v>39.0</v>
      </c>
      <c r="W40">
        <v>19176.0</v>
      </c>
      <c r="X40">
        <f t="shared" si="1"/>
        <v>387716</v>
      </c>
      <c r="AA40" s="1" t="s">
        <v>79</v>
      </c>
    </row>
    <row r="41">
      <c r="A41" s="7" t="s">
        <v>126</v>
      </c>
      <c r="B41" s="1">
        <v>23290.0</v>
      </c>
      <c r="C41" t="s">
        <v>64</v>
      </c>
      <c r="D41" s="1">
        <v>36.0</v>
      </c>
      <c r="E41" s="1" t="s">
        <v>89</v>
      </c>
      <c r="F41" s="1">
        <v>72.0</v>
      </c>
      <c r="G41" t="s">
        <v>106</v>
      </c>
      <c r="H41" s="1">
        <v>36.0</v>
      </c>
      <c r="M41" s="1" t="s">
        <v>4</v>
      </c>
      <c r="N41" s="1">
        <v>90.0</v>
      </c>
      <c r="O41">
        <v>10.0</v>
      </c>
      <c r="P41">
        <v>4320.0</v>
      </c>
      <c r="Q41">
        <v>576.0</v>
      </c>
      <c r="R41" s="1" t="s">
        <v>63</v>
      </c>
      <c r="S41" s="1">
        <v>132.0</v>
      </c>
      <c r="T41" s="6">
        <v>64.0</v>
      </c>
      <c r="V41">
        <v>40.0</v>
      </c>
      <c r="W41">
        <v>19872.0</v>
      </c>
      <c r="X41">
        <f t="shared" si="1"/>
        <v>407588</v>
      </c>
      <c r="AA41" s="1" t="s">
        <v>104</v>
      </c>
    </row>
    <row r="42">
      <c r="A42" s="8" t="s">
        <v>127</v>
      </c>
      <c r="B42">
        <v>5510.0</v>
      </c>
      <c r="C42" s="1" t="s">
        <v>91</v>
      </c>
      <c r="D42" s="1">
        <v>72.0</v>
      </c>
      <c r="E42" t="s">
        <v>66</v>
      </c>
      <c r="F42" s="1">
        <v>36.0</v>
      </c>
      <c r="G42" s="1" t="s">
        <v>68</v>
      </c>
      <c r="H42" s="1">
        <v>36.0</v>
      </c>
      <c r="N42" s="1">
        <v>90.0</v>
      </c>
      <c r="O42">
        <v>10.0</v>
      </c>
      <c r="P42" s="1">
        <v>4320.0</v>
      </c>
      <c r="Q42">
        <v>576.0</v>
      </c>
      <c r="R42" s="1" t="s">
        <v>55</v>
      </c>
      <c r="S42" s="1">
        <v>165.0</v>
      </c>
      <c r="T42" s="6">
        <v>90.0</v>
      </c>
      <c r="V42">
        <v>41.0</v>
      </c>
      <c r="W42">
        <v>20588.0</v>
      </c>
      <c r="X42">
        <f t="shared" si="1"/>
        <v>428176</v>
      </c>
      <c r="AA42" s="10" t="s">
        <v>105</v>
      </c>
    </row>
    <row r="43">
      <c r="A43" s="7" t="s">
        <v>128</v>
      </c>
      <c r="B43">
        <v>7520.0</v>
      </c>
      <c r="C43" s="1" t="s">
        <v>91</v>
      </c>
      <c r="D43" s="1">
        <v>72.0</v>
      </c>
      <c r="E43" t="s">
        <v>66</v>
      </c>
      <c r="F43" s="1">
        <v>36.0</v>
      </c>
      <c r="G43" s="1" t="s">
        <v>68</v>
      </c>
      <c r="H43" s="1">
        <v>36.0</v>
      </c>
      <c r="M43" s="1" t="s">
        <v>2</v>
      </c>
      <c r="N43" s="1">
        <v>90.0</v>
      </c>
      <c r="O43">
        <v>10.0</v>
      </c>
      <c r="Q43">
        <v>576.0</v>
      </c>
      <c r="R43" s="1" t="s">
        <v>55</v>
      </c>
      <c r="S43" s="1">
        <v>116.0</v>
      </c>
      <c r="T43" s="6">
        <v>56.0</v>
      </c>
      <c r="V43">
        <v>42.0</v>
      </c>
      <c r="W43">
        <v>21324.0</v>
      </c>
      <c r="X43">
        <f t="shared" si="1"/>
        <v>449500</v>
      </c>
      <c r="AA43" s="10" t="s">
        <v>107</v>
      </c>
    </row>
    <row r="44">
      <c r="A44" s="7" t="s">
        <v>129</v>
      </c>
      <c r="B44">
        <v>11520.0</v>
      </c>
      <c r="C44" s="1" t="s">
        <v>91</v>
      </c>
      <c r="D44" s="1">
        <v>72.0</v>
      </c>
      <c r="E44" t="s">
        <v>66</v>
      </c>
      <c r="F44" s="1">
        <v>36.0</v>
      </c>
      <c r="G44" s="1" t="s">
        <v>68</v>
      </c>
      <c r="H44" s="1">
        <v>36.0</v>
      </c>
      <c r="M44" s="1" t="s">
        <v>3</v>
      </c>
      <c r="N44" s="1">
        <v>90.0</v>
      </c>
      <c r="O44">
        <v>10.0</v>
      </c>
      <c r="Q44">
        <v>576.0</v>
      </c>
      <c r="R44" s="1" t="s">
        <v>55</v>
      </c>
      <c r="S44" s="1">
        <v>1188.0</v>
      </c>
      <c r="T44" s="6">
        <v>576.0</v>
      </c>
      <c r="V44">
        <v>43.0</v>
      </c>
      <c r="W44">
        <v>22080.0</v>
      </c>
      <c r="X44">
        <f t="shared" si="1"/>
        <v>471580</v>
      </c>
      <c r="AA44" s="10" t="s">
        <v>109</v>
      </c>
    </row>
    <row r="45">
      <c r="A45" s="7" t="s">
        <v>130</v>
      </c>
      <c r="B45">
        <v>23530.0</v>
      </c>
      <c r="C45" s="1" t="s">
        <v>91</v>
      </c>
      <c r="D45" s="1">
        <v>72.0</v>
      </c>
      <c r="E45" t="s">
        <v>66</v>
      </c>
      <c r="F45" s="1">
        <v>36.0</v>
      </c>
      <c r="G45" s="1" t="s">
        <v>68</v>
      </c>
      <c r="H45" s="1">
        <v>36.0</v>
      </c>
      <c r="M45" s="1" t="s">
        <v>4</v>
      </c>
      <c r="N45" s="1">
        <v>90.0</v>
      </c>
      <c r="O45">
        <v>10.0</v>
      </c>
      <c r="Q45">
        <v>576.0</v>
      </c>
      <c r="R45" s="1" t="s">
        <v>55</v>
      </c>
      <c r="S45" s="1">
        <v>396.0</v>
      </c>
      <c r="T45" s="6">
        <v>192.0</v>
      </c>
      <c r="V45">
        <v>44.0</v>
      </c>
      <c r="W45">
        <v>22860.0</v>
      </c>
      <c r="X45">
        <f t="shared" si="1"/>
        <v>494440</v>
      </c>
      <c r="AA45" s="1" t="s">
        <v>118</v>
      </c>
    </row>
    <row r="46">
      <c r="A46" s="8" t="s">
        <v>131</v>
      </c>
      <c r="B46">
        <v>652.0</v>
      </c>
      <c r="C46" s="1" t="s">
        <v>115</v>
      </c>
      <c r="D46" s="1">
        <v>1.0</v>
      </c>
      <c r="E46" t="s">
        <v>66</v>
      </c>
      <c r="F46" s="1">
        <v>6.0</v>
      </c>
      <c r="G46" t="s">
        <v>78</v>
      </c>
      <c r="H46" s="1">
        <v>6.0</v>
      </c>
      <c r="I46" t="s">
        <v>106</v>
      </c>
      <c r="J46" s="1">
        <v>6.0</v>
      </c>
      <c r="N46" s="1">
        <v>27.0</v>
      </c>
      <c r="O46" s="1">
        <v>1.0</v>
      </c>
      <c r="Q46">
        <v>750.0</v>
      </c>
      <c r="R46" s="1" t="s">
        <v>55</v>
      </c>
      <c r="S46" s="1">
        <v>346.0</v>
      </c>
      <c r="T46" s="6">
        <v>168.0</v>
      </c>
      <c r="V46">
        <v>45.0</v>
      </c>
      <c r="W46">
        <v>23660.0</v>
      </c>
      <c r="X46">
        <f t="shared" si="1"/>
        <v>518100</v>
      </c>
      <c r="AA46" s="10" t="s">
        <v>120</v>
      </c>
    </row>
    <row r="47">
      <c r="A47" s="7" t="s">
        <v>132</v>
      </c>
      <c r="B47">
        <v>1253.0</v>
      </c>
      <c r="C47" s="1" t="s">
        <v>115</v>
      </c>
      <c r="D47" s="1">
        <v>1.0</v>
      </c>
      <c r="E47" t="s">
        <v>66</v>
      </c>
      <c r="F47" s="1">
        <v>6.0</v>
      </c>
      <c r="G47" t="s">
        <v>78</v>
      </c>
      <c r="H47" s="1">
        <v>6.0</v>
      </c>
      <c r="I47" t="s">
        <v>106</v>
      </c>
      <c r="J47" s="1">
        <v>6.0</v>
      </c>
      <c r="M47" s="1" t="s">
        <v>2</v>
      </c>
      <c r="N47" s="1">
        <v>27.0</v>
      </c>
      <c r="O47" s="1">
        <v>1.0</v>
      </c>
      <c r="Q47">
        <v>750.0</v>
      </c>
      <c r="R47" s="1" t="s">
        <v>55</v>
      </c>
      <c r="S47" s="1">
        <v>396.0</v>
      </c>
      <c r="T47" s="6">
        <v>192.0</v>
      </c>
      <c r="V47">
        <v>46.0</v>
      </c>
      <c r="W47">
        <v>24484.0</v>
      </c>
      <c r="X47">
        <f t="shared" si="1"/>
        <v>542584</v>
      </c>
      <c r="AA47" s="10" t="s">
        <v>121</v>
      </c>
    </row>
    <row r="48">
      <c r="A48" s="7" t="s">
        <v>133</v>
      </c>
      <c r="B48">
        <v>2454.0</v>
      </c>
      <c r="C48" s="1" t="s">
        <v>115</v>
      </c>
      <c r="D48" s="1">
        <v>1.0</v>
      </c>
      <c r="E48" t="s">
        <v>66</v>
      </c>
      <c r="F48" s="1">
        <v>6.0</v>
      </c>
      <c r="G48" t="s">
        <v>78</v>
      </c>
      <c r="H48" s="1">
        <v>6.0</v>
      </c>
      <c r="I48" t="s">
        <v>106</v>
      </c>
      <c r="J48" s="1">
        <v>6.0</v>
      </c>
      <c r="M48" s="1" t="s">
        <v>3</v>
      </c>
      <c r="N48" s="1">
        <v>27.0</v>
      </c>
      <c r="O48" s="1">
        <v>1.0</v>
      </c>
      <c r="Q48">
        <v>750.0</v>
      </c>
      <c r="R48" s="1" t="s">
        <v>55</v>
      </c>
      <c r="S48" s="1">
        <v>495.0</v>
      </c>
      <c r="T48" s="6">
        <v>260.0</v>
      </c>
      <c r="V48">
        <v>47.0</v>
      </c>
      <c r="W48">
        <v>25332.0</v>
      </c>
      <c r="X48">
        <f t="shared" si="1"/>
        <v>567916</v>
      </c>
      <c r="AA48" s="10" t="s">
        <v>122</v>
      </c>
    </row>
    <row r="49">
      <c r="A49" s="7" t="s">
        <v>134</v>
      </c>
      <c r="B49">
        <v>6053.0</v>
      </c>
      <c r="C49" s="1" t="s">
        <v>115</v>
      </c>
      <c r="D49" s="1">
        <v>1.0</v>
      </c>
      <c r="E49" t="s">
        <v>66</v>
      </c>
      <c r="F49" s="1">
        <v>6.0</v>
      </c>
      <c r="G49" t="s">
        <v>78</v>
      </c>
      <c r="H49" s="1">
        <v>6.0</v>
      </c>
      <c r="I49" t="s">
        <v>106</v>
      </c>
      <c r="J49" s="1">
        <v>6.0</v>
      </c>
      <c r="M49" s="1" t="s">
        <v>4</v>
      </c>
      <c r="N49" s="1">
        <v>27.0</v>
      </c>
      <c r="O49" s="1">
        <v>1.0</v>
      </c>
      <c r="Q49">
        <v>750.0</v>
      </c>
      <c r="R49" s="1" t="s">
        <v>55</v>
      </c>
      <c r="S49" s="1">
        <v>1188.0</v>
      </c>
      <c r="T49" s="6">
        <v>576.0</v>
      </c>
      <c r="V49">
        <v>48.0</v>
      </c>
      <c r="W49">
        <v>26204.0</v>
      </c>
      <c r="X49">
        <f t="shared" si="1"/>
        <v>594120</v>
      </c>
      <c r="AA49" s="1" t="s">
        <v>51</v>
      </c>
    </row>
    <row r="50">
      <c r="A50" s="8" t="s">
        <v>135</v>
      </c>
      <c r="B50">
        <v>4940.0</v>
      </c>
      <c r="C50" s="1" t="s">
        <v>91</v>
      </c>
      <c r="D50" s="1">
        <v>72.0</v>
      </c>
      <c r="E50" s="1" t="s">
        <v>68</v>
      </c>
      <c r="F50" s="1">
        <v>36.0</v>
      </c>
      <c r="G50" t="s">
        <v>108</v>
      </c>
      <c r="H50" s="1">
        <v>18.0</v>
      </c>
      <c r="O50" s="1">
        <v>10.0</v>
      </c>
      <c r="P50" s="1">
        <v>3780.0</v>
      </c>
      <c r="Q50">
        <v>504.0</v>
      </c>
      <c r="R50" s="1" t="s">
        <v>49</v>
      </c>
      <c r="S50" s="1">
        <v>1485.0</v>
      </c>
      <c r="T50" s="6">
        <v>750.0</v>
      </c>
      <c r="V50">
        <v>49.0</v>
      </c>
      <c r="W50">
        <v>27104.0</v>
      </c>
      <c r="X50">
        <f t="shared" si="1"/>
        <v>621224</v>
      </c>
      <c r="AA50" s="1" t="s">
        <v>76</v>
      </c>
    </row>
    <row r="51">
      <c r="A51" s="7" t="s">
        <v>136</v>
      </c>
      <c r="B51">
        <v>6940.0</v>
      </c>
      <c r="C51" s="1" t="s">
        <v>91</v>
      </c>
      <c r="D51" s="1">
        <v>72.0</v>
      </c>
      <c r="E51" s="1" t="s">
        <v>68</v>
      </c>
      <c r="F51" s="1">
        <v>36.0</v>
      </c>
      <c r="G51" t="s">
        <v>108</v>
      </c>
      <c r="H51" s="1">
        <v>18.0</v>
      </c>
      <c r="M51" s="1" t="s">
        <v>2</v>
      </c>
      <c r="N51" s="1">
        <v>90.0</v>
      </c>
      <c r="O51" s="1">
        <v>10.0</v>
      </c>
      <c r="Q51">
        <v>504.0</v>
      </c>
      <c r="R51" s="1" t="s">
        <v>49</v>
      </c>
      <c r="S51" s="1">
        <v>396.0</v>
      </c>
      <c r="T51" s="6">
        <v>192.0</v>
      </c>
      <c r="V51">
        <v>50.0</v>
      </c>
      <c r="W51">
        <v>28024.0</v>
      </c>
      <c r="X51">
        <f t="shared" si="1"/>
        <v>649248</v>
      </c>
      <c r="AA51" s="1" t="s">
        <v>96</v>
      </c>
    </row>
    <row r="52">
      <c r="A52" s="7" t="s">
        <v>137</v>
      </c>
      <c r="B52">
        <v>10940.0</v>
      </c>
      <c r="C52" s="1" t="s">
        <v>91</v>
      </c>
      <c r="D52" s="1">
        <v>72.0</v>
      </c>
      <c r="E52" s="1" t="s">
        <v>68</v>
      </c>
      <c r="F52" s="1">
        <v>36.0</v>
      </c>
      <c r="G52" t="s">
        <v>108</v>
      </c>
      <c r="H52" s="1">
        <v>18.0</v>
      </c>
      <c r="M52" s="1" t="s">
        <v>3</v>
      </c>
      <c r="N52" s="1">
        <v>90.0</v>
      </c>
      <c r="O52" s="1">
        <v>10.0</v>
      </c>
      <c r="Q52">
        <v>504.0</v>
      </c>
      <c r="R52" s="1" t="s">
        <v>49</v>
      </c>
      <c r="S52" s="1">
        <v>495.0</v>
      </c>
      <c r="T52" s="6">
        <v>260.0</v>
      </c>
      <c r="V52">
        <v>51.0</v>
      </c>
      <c r="W52">
        <v>28972.0</v>
      </c>
      <c r="X52">
        <f t="shared" si="1"/>
        <v>678220</v>
      </c>
      <c r="AA52" s="10" t="s">
        <v>100</v>
      </c>
    </row>
    <row r="53">
      <c r="A53" s="7" t="s">
        <v>138</v>
      </c>
      <c r="B53">
        <v>22950.0</v>
      </c>
      <c r="C53" s="1" t="s">
        <v>91</v>
      </c>
      <c r="D53" s="1">
        <v>72.0</v>
      </c>
      <c r="E53" s="1" t="s">
        <v>68</v>
      </c>
      <c r="F53" s="1">
        <v>36.0</v>
      </c>
      <c r="G53" t="s">
        <v>108</v>
      </c>
      <c r="H53" s="1">
        <v>18.0</v>
      </c>
      <c r="M53" s="1" t="s">
        <v>4</v>
      </c>
      <c r="N53" s="1">
        <v>90.0</v>
      </c>
      <c r="O53" s="1">
        <v>10.0</v>
      </c>
      <c r="Q53">
        <v>504.0</v>
      </c>
      <c r="R53" s="1" t="s">
        <v>49</v>
      </c>
      <c r="S53" s="1">
        <v>346.0</v>
      </c>
      <c r="T53" s="6">
        <v>168.0</v>
      </c>
      <c r="V53">
        <v>52.0</v>
      </c>
      <c r="W53">
        <v>29948.0</v>
      </c>
      <c r="X53">
        <f t="shared" si="1"/>
        <v>708168</v>
      </c>
      <c r="AA53" s="10" t="s">
        <v>102</v>
      </c>
    </row>
    <row r="54">
      <c r="A54" s="8" t="s">
        <v>139</v>
      </c>
      <c r="B54">
        <v>672.0</v>
      </c>
      <c r="C54" s="1" t="s">
        <v>119</v>
      </c>
      <c r="D54" s="1">
        <v>1.0</v>
      </c>
      <c r="E54" t="s">
        <v>66</v>
      </c>
      <c r="F54" s="1">
        <v>6.0</v>
      </c>
      <c r="G54" t="s">
        <v>78</v>
      </c>
      <c r="H54" s="1">
        <v>6.0</v>
      </c>
      <c r="I54" t="s">
        <v>108</v>
      </c>
      <c r="J54" s="1">
        <v>6.0</v>
      </c>
      <c r="O54" s="1">
        <v>1.0</v>
      </c>
      <c r="P54" s="1">
        <v>540.0</v>
      </c>
      <c r="Q54">
        <v>750.0</v>
      </c>
      <c r="R54" s="1" t="s">
        <v>49</v>
      </c>
      <c r="S54" s="1">
        <v>495.0</v>
      </c>
      <c r="T54" s="6">
        <v>260.0</v>
      </c>
      <c r="V54">
        <v>53.0</v>
      </c>
      <c r="W54">
        <v>30948.0</v>
      </c>
      <c r="X54">
        <f t="shared" si="1"/>
        <v>739116</v>
      </c>
      <c r="AA54" s="10" t="s">
        <v>103</v>
      </c>
    </row>
    <row r="55">
      <c r="A55" s="7" t="s">
        <v>140</v>
      </c>
      <c r="B55">
        <v>1272.0</v>
      </c>
      <c r="C55" s="1" t="s">
        <v>119</v>
      </c>
      <c r="D55" s="1">
        <v>1.0</v>
      </c>
      <c r="E55" t="s">
        <v>66</v>
      </c>
      <c r="F55" s="1">
        <v>6.0</v>
      </c>
      <c r="G55" t="s">
        <v>78</v>
      </c>
      <c r="H55" s="1">
        <v>6.0</v>
      </c>
      <c r="I55" t="s">
        <v>108</v>
      </c>
      <c r="J55" s="1">
        <v>6.0</v>
      </c>
      <c r="M55" s="1" t="s">
        <v>2</v>
      </c>
      <c r="N55" s="1">
        <v>27.0</v>
      </c>
      <c r="O55" s="1">
        <v>1.0</v>
      </c>
      <c r="Q55">
        <v>750.0</v>
      </c>
      <c r="R55" s="1" t="s">
        <v>49</v>
      </c>
      <c r="S55" s="1">
        <v>1188.0</v>
      </c>
      <c r="T55" s="6">
        <v>576.0</v>
      </c>
      <c r="V55">
        <v>54.0</v>
      </c>
      <c r="W55">
        <v>31980.0</v>
      </c>
      <c r="X55">
        <f t="shared" si="1"/>
        <v>771096</v>
      </c>
      <c r="AA55" s="1" t="s">
        <v>110</v>
      </c>
    </row>
    <row r="56">
      <c r="A56" s="7" t="s">
        <v>141</v>
      </c>
      <c r="B56">
        <v>2473.0</v>
      </c>
      <c r="C56" s="1" t="s">
        <v>119</v>
      </c>
      <c r="D56" s="1">
        <v>1.0</v>
      </c>
      <c r="E56" t="s">
        <v>66</v>
      </c>
      <c r="F56" s="1">
        <v>6.0</v>
      </c>
      <c r="G56" t="s">
        <v>78</v>
      </c>
      <c r="H56" s="1">
        <v>6.0</v>
      </c>
      <c r="I56" t="s">
        <v>108</v>
      </c>
      <c r="J56" s="1">
        <v>6.0</v>
      </c>
      <c r="M56" s="1" t="s">
        <v>3</v>
      </c>
      <c r="N56" s="1">
        <v>27.0</v>
      </c>
      <c r="O56" s="1">
        <v>1.0</v>
      </c>
      <c r="Q56">
        <v>750.0</v>
      </c>
      <c r="R56" s="1" t="s">
        <v>49</v>
      </c>
      <c r="S56" s="1">
        <v>1485.0</v>
      </c>
      <c r="T56" s="6">
        <v>750.0</v>
      </c>
      <c r="V56">
        <v>55.0</v>
      </c>
      <c r="W56">
        <v>33040.0</v>
      </c>
      <c r="X56">
        <f t="shared" si="1"/>
        <v>804136</v>
      </c>
      <c r="AA56" s="10" t="s">
        <v>112</v>
      </c>
    </row>
    <row r="57">
      <c r="A57" s="7" t="s">
        <v>142</v>
      </c>
      <c r="B57" s="6">
        <v>6076.0</v>
      </c>
      <c r="C57" s="1" t="s">
        <v>119</v>
      </c>
      <c r="D57" s="1">
        <v>1.0</v>
      </c>
      <c r="E57" t="s">
        <v>66</v>
      </c>
      <c r="F57" s="1">
        <v>6.0</v>
      </c>
      <c r="G57" t="s">
        <v>78</v>
      </c>
      <c r="H57" s="1">
        <v>6.0</v>
      </c>
      <c r="I57" t="s">
        <v>108</v>
      </c>
      <c r="J57" s="1">
        <v>6.0</v>
      </c>
      <c r="M57" s="1" t="s">
        <v>4</v>
      </c>
      <c r="N57" s="1">
        <v>27.0</v>
      </c>
      <c r="O57" s="1">
        <v>1.0</v>
      </c>
      <c r="Q57">
        <v>750.0</v>
      </c>
      <c r="R57" s="1" t="s">
        <v>49</v>
      </c>
      <c r="S57" s="1">
        <v>1039.0</v>
      </c>
      <c r="T57" s="6">
        <v>504.0</v>
      </c>
      <c r="V57">
        <v>56.0</v>
      </c>
      <c r="W57">
        <v>34128.0</v>
      </c>
      <c r="X57">
        <f t="shared" si="1"/>
        <v>838264</v>
      </c>
      <c r="AA57" s="10" t="s">
        <v>114</v>
      </c>
    </row>
    <row r="58">
      <c r="A58" s="8" t="s">
        <v>143</v>
      </c>
      <c r="B58" s="1">
        <v>4640.0</v>
      </c>
      <c r="C58" t="s">
        <v>106</v>
      </c>
      <c r="D58" s="1">
        <v>36.0</v>
      </c>
      <c r="E58" s="1" t="s">
        <v>80</v>
      </c>
      <c r="F58" s="1">
        <v>18.0</v>
      </c>
      <c r="G58" s="1" t="s">
        <v>89</v>
      </c>
      <c r="H58" s="1">
        <v>72.0</v>
      </c>
      <c r="K58" s="1" t="s">
        <v>5</v>
      </c>
      <c r="L58" s="1">
        <v>90.0</v>
      </c>
      <c r="N58" s="1">
        <v>90.0</v>
      </c>
      <c r="O58" s="1">
        <v>10.0</v>
      </c>
      <c r="P58" s="1">
        <v>3780.0</v>
      </c>
      <c r="Q58">
        <v>1080.0</v>
      </c>
      <c r="R58" s="1" t="s">
        <v>59</v>
      </c>
      <c r="S58" s="1">
        <v>1485.0</v>
      </c>
      <c r="T58" s="6">
        <v>750.0</v>
      </c>
      <c r="V58">
        <v>57.0</v>
      </c>
      <c r="W58">
        <v>35248.0</v>
      </c>
      <c r="X58">
        <f t="shared" si="1"/>
        <v>873512</v>
      </c>
      <c r="AA58" s="10" t="s">
        <v>116</v>
      </c>
    </row>
    <row r="59">
      <c r="A59" s="7" t="s">
        <v>144</v>
      </c>
      <c r="B59" s="1">
        <v>6650.0</v>
      </c>
      <c r="C59" t="s">
        <v>106</v>
      </c>
      <c r="D59" s="1">
        <v>36.0</v>
      </c>
      <c r="E59" s="1" t="s">
        <v>80</v>
      </c>
      <c r="F59" s="1">
        <v>18.0</v>
      </c>
      <c r="G59" s="1" t="s">
        <v>89</v>
      </c>
      <c r="H59" s="1">
        <v>72.0</v>
      </c>
      <c r="K59" s="1" t="s">
        <v>5</v>
      </c>
      <c r="L59" s="1">
        <v>90.0</v>
      </c>
      <c r="M59" s="1" t="s">
        <v>2</v>
      </c>
      <c r="N59" s="1">
        <v>90.0</v>
      </c>
      <c r="O59" s="1">
        <v>10.0</v>
      </c>
      <c r="P59" s="1">
        <v>3780.0</v>
      </c>
      <c r="Q59">
        <v>1080.0</v>
      </c>
      <c r="R59" s="1" t="s">
        <v>59</v>
      </c>
      <c r="S59" s="1">
        <v>1188.0</v>
      </c>
      <c r="T59" s="6">
        <v>576.0</v>
      </c>
      <c r="V59">
        <v>58.0</v>
      </c>
      <c r="W59">
        <v>36396.0</v>
      </c>
      <c r="X59">
        <f t="shared" si="1"/>
        <v>909908</v>
      </c>
      <c r="AA59" s="1" t="s">
        <v>67</v>
      </c>
    </row>
    <row r="60">
      <c r="A60" s="7" t="s">
        <v>145</v>
      </c>
      <c r="B60" s="1">
        <v>10650.0</v>
      </c>
      <c r="C60" t="s">
        <v>106</v>
      </c>
      <c r="D60" s="1">
        <v>36.0</v>
      </c>
      <c r="E60" s="1" t="s">
        <v>80</v>
      </c>
      <c r="F60" s="1">
        <v>18.0</v>
      </c>
      <c r="G60" s="1" t="s">
        <v>89</v>
      </c>
      <c r="H60" s="1">
        <v>72.0</v>
      </c>
      <c r="K60" s="1" t="s">
        <v>5</v>
      </c>
      <c r="L60" s="1">
        <v>90.0</v>
      </c>
      <c r="M60" s="1" t="s">
        <v>3</v>
      </c>
      <c r="N60" s="1">
        <v>90.0</v>
      </c>
      <c r="O60" s="1">
        <v>10.0</v>
      </c>
      <c r="P60" s="1">
        <v>3780.0</v>
      </c>
      <c r="Q60">
        <v>1080.0</v>
      </c>
      <c r="R60" s="1" t="s">
        <v>59</v>
      </c>
      <c r="S60" s="1">
        <v>1188.0</v>
      </c>
      <c r="T60" s="6">
        <v>576.0</v>
      </c>
      <c r="V60">
        <v>59.0</v>
      </c>
      <c r="W60">
        <v>37580.0</v>
      </c>
      <c r="X60">
        <f t="shared" si="1"/>
        <v>947488</v>
      </c>
      <c r="AA60" s="1" t="s">
        <v>93</v>
      </c>
    </row>
    <row r="61">
      <c r="A61" s="7" t="s">
        <v>146</v>
      </c>
      <c r="B61" s="1">
        <v>22660.0</v>
      </c>
      <c r="C61" t="s">
        <v>106</v>
      </c>
      <c r="D61" s="1">
        <v>36.0</v>
      </c>
      <c r="E61" s="1" t="s">
        <v>80</v>
      </c>
      <c r="F61" s="1">
        <v>18.0</v>
      </c>
      <c r="G61" s="1" t="s">
        <v>89</v>
      </c>
      <c r="H61" s="1">
        <v>72.0</v>
      </c>
      <c r="K61" s="1" t="s">
        <v>5</v>
      </c>
      <c r="L61" s="1">
        <v>90.0</v>
      </c>
      <c r="M61" s="1" t="s">
        <v>4</v>
      </c>
      <c r="N61" s="1">
        <v>90.0</v>
      </c>
      <c r="O61" s="1">
        <v>10.0</v>
      </c>
      <c r="P61" s="1">
        <v>3780.0</v>
      </c>
      <c r="Q61">
        <v>1080.0</v>
      </c>
      <c r="R61" s="1" t="s">
        <v>59</v>
      </c>
      <c r="S61" s="1">
        <v>1485.0</v>
      </c>
      <c r="T61" s="6">
        <v>750.0</v>
      </c>
      <c r="V61">
        <v>60.0</v>
      </c>
      <c r="W61">
        <v>38792.0</v>
      </c>
      <c r="X61">
        <f t="shared" si="1"/>
        <v>986280</v>
      </c>
      <c r="AA61" s="1" t="s">
        <v>127</v>
      </c>
    </row>
    <row r="62">
      <c r="A62" s="8" t="s">
        <v>147</v>
      </c>
      <c r="B62">
        <v>5280.0</v>
      </c>
      <c r="C62" s="1" t="s">
        <v>91</v>
      </c>
      <c r="D62" s="1">
        <v>72.0</v>
      </c>
      <c r="E62" t="s">
        <v>66</v>
      </c>
      <c r="F62" s="1">
        <v>36.0</v>
      </c>
      <c r="G62" s="1" t="s">
        <v>64</v>
      </c>
      <c r="H62" s="1">
        <v>36.0</v>
      </c>
      <c r="K62" s="1" t="s">
        <v>5</v>
      </c>
      <c r="L62" s="1">
        <v>90.0</v>
      </c>
      <c r="N62" s="1">
        <v>90.0</v>
      </c>
      <c r="O62" s="1">
        <v>10.0</v>
      </c>
      <c r="Q62">
        <v>1152.0</v>
      </c>
      <c r="R62" s="1" t="s">
        <v>55</v>
      </c>
      <c r="S62" s="1">
        <v>1039.0</v>
      </c>
      <c r="T62" s="6">
        <v>504.0</v>
      </c>
      <c r="V62">
        <v>61.0</v>
      </c>
      <c r="W62">
        <v>40040.0</v>
      </c>
      <c r="X62">
        <f t="shared" si="1"/>
        <v>1026320</v>
      </c>
      <c r="AA62" s="10" t="s">
        <v>128</v>
      </c>
    </row>
    <row r="63">
      <c r="A63" s="7" t="s">
        <v>148</v>
      </c>
      <c r="B63">
        <v>7280.0</v>
      </c>
      <c r="C63" s="1" t="s">
        <v>91</v>
      </c>
      <c r="D63" s="1">
        <v>72.0</v>
      </c>
      <c r="E63" t="s">
        <v>66</v>
      </c>
      <c r="F63" s="1">
        <v>36.0</v>
      </c>
      <c r="G63" s="1" t="s">
        <v>64</v>
      </c>
      <c r="H63" s="1">
        <v>36.0</v>
      </c>
      <c r="K63" s="1" t="s">
        <v>5</v>
      </c>
      <c r="L63" s="1">
        <v>90.0</v>
      </c>
      <c r="M63" s="1" t="s">
        <v>2</v>
      </c>
      <c r="N63" s="1">
        <v>90.0</v>
      </c>
      <c r="O63" s="1">
        <v>10.0</v>
      </c>
      <c r="Q63">
        <v>1152.0</v>
      </c>
      <c r="R63" s="1" t="s">
        <v>55</v>
      </c>
      <c r="S63" s="1">
        <v>1485.0</v>
      </c>
      <c r="T63" s="6">
        <v>750.0</v>
      </c>
      <c r="V63">
        <v>62.0</v>
      </c>
      <c r="W63">
        <v>41324.0</v>
      </c>
      <c r="X63">
        <f t="shared" si="1"/>
        <v>1067644</v>
      </c>
      <c r="AA63" s="10" t="s">
        <v>129</v>
      </c>
    </row>
    <row r="64">
      <c r="A64" s="7" t="s">
        <v>149</v>
      </c>
      <c r="B64" s="1">
        <v>11280.0</v>
      </c>
      <c r="C64" s="1" t="s">
        <v>91</v>
      </c>
      <c r="D64" s="1">
        <v>72.0</v>
      </c>
      <c r="E64" t="s">
        <v>66</v>
      </c>
      <c r="F64" s="1">
        <v>36.0</v>
      </c>
      <c r="G64" s="1" t="s">
        <v>64</v>
      </c>
      <c r="H64" s="1">
        <v>36.0</v>
      </c>
      <c r="K64" s="1" t="s">
        <v>5</v>
      </c>
      <c r="L64" s="1">
        <v>90.0</v>
      </c>
      <c r="M64" s="1" t="s">
        <v>3</v>
      </c>
      <c r="N64" s="1">
        <v>90.0</v>
      </c>
      <c r="O64" s="1">
        <v>10.0</v>
      </c>
      <c r="Q64">
        <v>1152.0</v>
      </c>
      <c r="R64" s="1" t="s">
        <v>55</v>
      </c>
      <c r="S64" s="1">
        <v>111.0</v>
      </c>
      <c r="T64" s="6">
        <v>40.0</v>
      </c>
      <c r="V64">
        <v>63.0</v>
      </c>
      <c r="W64">
        <v>42644.0</v>
      </c>
      <c r="X64">
        <f t="shared" si="1"/>
        <v>1110288</v>
      </c>
      <c r="AA64" s="10" t="s">
        <v>130</v>
      </c>
    </row>
    <row r="65">
      <c r="A65" s="7" t="s">
        <v>150</v>
      </c>
      <c r="B65" s="1">
        <v>23290.0</v>
      </c>
      <c r="C65" s="1" t="s">
        <v>91</v>
      </c>
      <c r="D65" s="1">
        <v>72.0</v>
      </c>
      <c r="E65" t="s">
        <v>66</v>
      </c>
      <c r="F65" s="1">
        <v>36.0</v>
      </c>
      <c r="G65" s="1" t="s">
        <v>64</v>
      </c>
      <c r="H65" s="1">
        <v>36.0</v>
      </c>
      <c r="K65" s="1" t="s">
        <v>5</v>
      </c>
      <c r="L65" s="1">
        <v>90.0</v>
      </c>
      <c r="M65" s="1" t="s">
        <v>4</v>
      </c>
      <c r="N65" s="1">
        <v>90.0</v>
      </c>
      <c r="O65" s="1">
        <v>10.0</v>
      </c>
      <c r="Q65">
        <v>1152.0</v>
      </c>
      <c r="R65" s="1" t="s">
        <v>55</v>
      </c>
      <c r="S65" s="1" t="s">
        <v>151</v>
      </c>
      <c r="V65">
        <v>64.0</v>
      </c>
      <c r="W65">
        <v>43996.0</v>
      </c>
      <c r="X65">
        <f t="shared" si="1"/>
        <v>1154284</v>
      </c>
      <c r="AA65" s="1" t="s">
        <v>131</v>
      </c>
    </row>
    <row r="66">
      <c r="A66" s="8" t="s">
        <v>152</v>
      </c>
      <c r="B66">
        <v>4940.0</v>
      </c>
      <c r="C66" s="1" t="s">
        <v>91</v>
      </c>
      <c r="D66" s="1">
        <v>72.0</v>
      </c>
      <c r="E66" s="1" t="s">
        <v>68</v>
      </c>
      <c r="F66" s="1">
        <v>36.0</v>
      </c>
      <c r="G66" t="s">
        <v>108</v>
      </c>
      <c r="H66" s="1">
        <v>18.0</v>
      </c>
      <c r="K66" s="1" t="s">
        <v>5</v>
      </c>
      <c r="L66" s="1">
        <v>90.0</v>
      </c>
      <c r="N66" s="1">
        <v>90.0</v>
      </c>
      <c r="O66" s="1">
        <v>10.0</v>
      </c>
      <c r="Q66">
        <v>1080.0</v>
      </c>
      <c r="R66" s="1" t="s">
        <v>49</v>
      </c>
      <c r="S66" s="1" t="s">
        <v>153</v>
      </c>
      <c r="V66">
        <v>65.0</v>
      </c>
      <c r="W66">
        <v>45388.0</v>
      </c>
      <c r="X66">
        <f t="shared" si="1"/>
        <v>1199672</v>
      </c>
      <c r="AA66" s="10" t="s">
        <v>132</v>
      </c>
    </row>
    <row r="67">
      <c r="A67" s="7" t="s">
        <v>154</v>
      </c>
      <c r="B67">
        <v>6940.0</v>
      </c>
      <c r="C67" s="1" t="s">
        <v>91</v>
      </c>
      <c r="D67" s="1">
        <v>72.0</v>
      </c>
      <c r="E67" s="1" t="s">
        <v>68</v>
      </c>
      <c r="F67" s="1">
        <v>36.0</v>
      </c>
      <c r="G67" t="s">
        <v>108</v>
      </c>
      <c r="H67" s="1">
        <v>18.0</v>
      </c>
      <c r="K67" s="1" t="s">
        <v>5</v>
      </c>
      <c r="L67" s="1">
        <v>90.0</v>
      </c>
      <c r="M67" s="1" t="s">
        <v>2</v>
      </c>
      <c r="N67" s="1">
        <v>90.0</v>
      </c>
      <c r="O67" s="1">
        <v>10.0</v>
      </c>
      <c r="Q67">
        <v>1080.0</v>
      </c>
      <c r="R67" s="1" t="s">
        <v>49</v>
      </c>
      <c r="S67" s="1" t="s">
        <v>151</v>
      </c>
      <c r="V67">
        <v>66.0</v>
      </c>
      <c r="W67">
        <v>46816.0</v>
      </c>
      <c r="X67">
        <f t="shared" si="1"/>
        <v>1246488</v>
      </c>
      <c r="AA67" s="10" t="s">
        <v>133</v>
      </c>
    </row>
    <row r="68">
      <c r="A68" s="7" t="s">
        <v>155</v>
      </c>
      <c r="B68">
        <v>10940.0</v>
      </c>
      <c r="C68" s="1" t="s">
        <v>91</v>
      </c>
      <c r="D68" s="1">
        <v>72.0</v>
      </c>
      <c r="E68" s="1" t="s">
        <v>68</v>
      </c>
      <c r="F68" s="1">
        <v>36.0</v>
      </c>
      <c r="G68" t="s">
        <v>108</v>
      </c>
      <c r="H68" s="1">
        <v>18.0</v>
      </c>
      <c r="K68" s="1" t="s">
        <v>5</v>
      </c>
      <c r="L68" s="1">
        <v>90.0</v>
      </c>
      <c r="M68" s="1" t="s">
        <v>3</v>
      </c>
      <c r="N68" s="1">
        <v>90.0</v>
      </c>
      <c r="O68" s="1">
        <v>10.0</v>
      </c>
      <c r="Q68">
        <v>1080.0</v>
      </c>
      <c r="R68" s="1" t="s">
        <v>49</v>
      </c>
      <c r="S68" s="1" t="s">
        <v>156</v>
      </c>
      <c r="V68">
        <v>67.0</v>
      </c>
      <c r="W68">
        <v>48284.0</v>
      </c>
      <c r="X68">
        <f t="shared" si="1"/>
        <v>1294772</v>
      </c>
      <c r="AA68" s="10" t="s">
        <v>134</v>
      </c>
    </row>
    <row r="69">
      <c r="A69" s="7" t="s">
        <v>157</v>
      </c>
      <c r="B69">
        <v>22950.0</v>
      </c>
      <c r="C69" s="1" t="s">
        <v>91</v>
      </c>
      <c r="D69" s="1">
        <v>72.0</v>
      </c>
      <c r="E69" s="1" t="s">
        <v>68</v>
      </c>
      <c r="F69" s="1">
        <v>36.0</v>
      </c>
      <c r="G69" t="s">
        <v>108</v>
      </c>
      <c r="H69" s="1">
        <v>18.0</v>
      </c>
      <c r="K69" s="1" t="s">
        <v>5</v>
      </c>
      <c r="L69" s="1">
        <v>90.0</v>
      </c>
      <c r="M69" s="1" t="s">
        <v>4</v>
      </c>
      <c r="N69" s="1">
        <v>90.0</v>
      </c>
      <c r="O69" s="1">
        <v>10.0</v>
      </c>
      <c r="Q69">
        <v>1080.0</v>
      </c>
      <c r="R69" s="1" t="s">
        <v>49</v>
      </c>
      <c r="S69" s="1" t="s">
        <v>158</v>
      </c>
      <c r="V69">
        <v>68.0</v>
      </c>
      <c r="W69">
        <v>49796.0</v>
      </c>
      <c r="X69">
        <f t="shared" si="1"/>
        <v>1344568</v>
      </c>
      <c r="AA69" s="1" t="s">
        <v>61</v>
      </c>
    </row>
    <row r="70">
      <c r="A70" s="7" t="s">
        <v>110</v>
      </c>
      <c r="B70" s="1">
        <v>672.0</v>
      </c>
      <c r="C70" s="1" t="s">
        <v>111</v>
      </c>
      <c r="D70" s="1">
        <v>1.0</v>
      </c>
      <c r="E70" t="s">
        <v>64</v>
      </c>
      <c r="F70" s="1">
        <v>6.0</v>
      </c>
      <c r="G70" t="s">
        <v>75</v>
      </c>
      <c r="H70" s="1">
        <v>6.0</v>
      </c>
      <c r="I70" s="1" t="s">
        <v>89</v>
      </c>
      <c r="J70" s="1">
        <v>6.0</v>
      </c>
      <c r="N70" s="1">
        <v>27.0</v>
      </c>
      <c r="O70" s="1">
        <v>1.0</v>
      </c>
      <c r="Q70">
        <v>750.0</v>
      </c>
      <c r="R70" s="1" t="s">
        <v>54</v>
      </c>
      <c r="S70" s="1" t="s">
        <v>159</v>
      </c>
      <c r="V70">
        <v>69.0</v>
      </c>
      <c r="W70">
        <v>51344.0</v>
      </c>
      <c r="X70">
        <f t="shared" si="1"/>
        <v>1395912</v>
      </c>
      <c r="AA70" s="1" t="s">
        <v>81</v>
      </c>
    </row>
    <row r="71">
      <c r="A71" s="7" t="s">
        <v>112</v>
      </c>
      <c r="B71" s="1">
        <v>1272.0</v>
      </c>
      <c r="C71" s="1" t="s">
        <v>111</v>
      </c>
      <c r="D71" s="1">
        <v>1.0</v>
      </c>
      <c r="E71" t="s">
        <v>64</v>
      </c>
      <c r="F71" s="1">
        <v>6.0</v>
      </c>
      <c r="G71" t="s">
        <v>75</v>
      </c>
      <c r="H71" s="1">
        <v>6.0</v>
      </c>
      <c r="I71" s="1" t="s">
        <v>89</v>
      </c>
      <c r="J71" s="1">
        <v>6.0</v>
      </c>
      <c r="M71" s="1" t="s">
        <v>2</v>
      </c>
      <c r="N71" s="1">
        <v>27.0</v>
      </c>
      <c r="O71" s="1">
        <v>1.0</v>
      </c>
      <c r="Q71">
        <v>750.0</v>
      </c>
      <c r="R71" s="1" t="s">
        <v>54</v>
      </c>
      <c r="S71" s="1" t="s">
        <v>153</v>
      </c>
      <c r="V71">
        <v>70.0</v>
      </c>
      <c r="W71">
        <v>52936.0</v>
      </c>
      <c r="X71">
        <f t="shared" si="1"/>
        <v>1448848</v>
      </c>
      <c r="AA71" s="1" t="s">
        <v>123</v>
      </c>
    </row>
    <row r="72">
      <c r="A72" s="7" t="s">
        <v>114</v>
      </c>
      <c r="B72" s="1">
        <v>2473.0</v>
      </c>
      <c r="C72" s="1" t="s">
        <v>111</v>
      </c>
      <c r="D72" s="1">
        <v>1.0</v>
      </c>
      <c r="E72" t="s">
        <v>64</v>
      </c>
      <c r="F72" s="1">
        <v>6.0</v>
      </c>
      <c r="G72" t="s">
        <v>75</v>
      </c>
      <c r="H72" s="1">
        <v>6.0</v>
      </c>
      <c r="I72" s="1" t="s">
        <v>89</v>
      </c>
      <c r="J72" s="1">
        <v>6.0</v>
      </c>
      <c r="M72" s="1" t="s">
        <v>3</v>
      </c>
      <c r="N72" s="1">
        <v>27.0</v>
      </c>
      <c r="O72" s="1">
        <v>1.0</v>
      </c>
      <c r="Q72">
        <v>750.0</v>
      </c>
      <c r="R72" s="1" t="s">
        <v>54</v>
      </c>
      <c r="S72" s="1" t="s">
        <v>160</v>
      </c>
      <c r="V72">
        <v>71.0</v>
      </c>
      <c r="W72">
        <v>54568.0</v>
      </c>
      <c r="X72">
        <f t="shared" si="1"/>
        <v>1503416</v>
      </c>
      <c r="AA72" s="10" t="s">
        <v>124</v>
      </c>
    </row>
    <row r="73">
      <c r="A73" s="7" t="s">
        <v>116</v>
      </c>
      <c r="B73" s="1">
        <v>6076.0</v>
      </c>
      <c r="C73" s="1" t="s">
        <v>111</v>
      </c>
      <c r="D73" s="1">
        <v>1.0</v>
      </c>
      <c r="E73" t="s">
        <v>64</v>
      </c>
      <c r="F73" s="1">
        <v>6.0</v>
      </c>
      <c r="G73" t="s">
        <v>75</v>
      </c>
      <c r="H73" s="1">
        <v>6.0</v>
      </c>
      <c r="I73" s="1" t="s">
        <v>89</v>
      </c>
      <c r="J73" s="1">
        <v>6.0</v>
      </c>
      <c r="M73" s="1" t="s">
        <v>4</v>
      </c>
      <c r="N73" s="1">
        <v>27.0</v>
      </c>
      <c r="O73" s="1">
        <v>1.0</v>
      </c>
      <c r="Q73">
        <v>750.0</v>
      </c>
      <c r="R73" s="1" t="s">
        <v>54</v>
      </c>
      <c r="S73" s="1" t="s">
        <v>160</v>
      </c>
      <c r="V73">
        <v>72.0</v>
      </c>
      <c r="W73">
        <v>56248.0</v>
      </c>
      <c r="X73">
        <f t="shared" si="1"/>
        <v>1559664</v>
      </c>
      <c r="AA73" s="10" t="s">
        <v>125</v>
      </c>
    </row>
    <row r="74">
      <c r="A74" s="7" t="s">
        <v>161</v>
      </c>
      <c r="B74" s="1">
        <v>672.0</v>
      </c>
      <c r="C74" s="1" t="s">
        <v>117</v>
      </c>
      <c r="D74" s="1">
        <v>1.0</v>
      </c>
      <c r="E74" t="s">
        <v>64</v>
      </c>
      <c r="F74" s="1">
        <v>6.0</v>
      </c>
      <c r="G74" t="s">
        <v>75</v>
      </c>
      <c r="H74" s="1">
        <v>6.0</v>
      </c>
      <c r="I74" t="s">
        <v>106</v>
      </c>
      <c r="J74" s="1">
        <v>6.0</v>
      </c>
      <c r="N74" s="1">
        <v>27.0</v>
      </c>
      <c r="O74" s="1">
        <v>1.0</v>
      </c>
      <c r="Q74">
        <v>750.0</v>
      </c>
      <c r="R74" s="1" t="s">
        <v>63</v>
      </c>
      <c r="S74" s="1" t="s">
        <v>162</v>
      </c>
      <c r="V74">
        <v>73.0</v>
      </c>
      <c r="W74">
        <v>57972.0</v>
      </c>
      <c r="X74">
        <f t="shared" si="1"/>
        <v>1617636</v>
      </c>
      <c r="AA74" s="10" t="s">
        <v>126</v>
      </c>
    </row>
    <row r="75">
      <c r="A75" s="7" t="s">
        <v>163</v>
      </c>
      <c r="B75" s="1">
        <v>1272.0</v>
      </c>
      <c r="C75" s="1" t="s">
        <v>117</v>
      </c>
      <c r="D75" s="1">
        <v>1.0</v>
      </c>
      <c r="E75" t="s">
        <v>64</v>
      </c>
      <c r="F75" s="1">
        <v>6.0</v>
      </c>
      <c r="G75" t="s">
        <v>75</v>
      </c>
      <c r="H75" s="1">
        <v>6.0</v>
      </c>
      <c r="I75" t="s">
        <v>106</v>
      </c>
      <c r="J75" s="1">
        <v>6.0</v>
      </c>
      <c r="M75" s="1" t="s">
        <v>2</v>
      </c>
      <c r="N75" s="1">
        <v>27.0</v>
      </c>
      <c r="O75" s="1">
        <v>1.0</v>
      </c>
      <c r="Q75">
        <v>750.0</v>
      </c>
      <c r="R75" s="1" t="s">
        <v>63</v>
      </c>
      <c r="S75" s="1" t="s">
        <v>151</v>
      </c>
      <c r="V75">
        <v>74.0</v>
      </c>
      <c r="W75">
        <v>59744.0</v>
      </c>
      <c r="X75">
        <f t="shared" si="1"/>
        <v>1677380</v>
      </c>
      <c r="AA75" s="1" t="s">
        <v>161</v>
      </c>
    </row>
    <row r="76">
      <c r="A76" s="7" t="s">
        <v>164</v>
      </c>
      <c r="B76" s="1">
        <v>2473.0</v>
      </c>
      <c r="C76" s="1" t="s">
        <v>117</v>
      </c>
      <c r="D76" s="1">
        <v>1.0</v>
      </c>
      <c r="E76" t="s">
        <v>64</v>
      </c>
      <c r="F76" s="1">
        <v>6.0</v>
      </c>
      <c r="G76" t="s">
        <v>75</v>
      </c>
      <c r="H76" s="1">
        <v>6.0</v>
      </c>
      <c r="I76" t="s">
        <v>106</v>
      </c>
      <c r="J76" s="1">
        <v>6.0</v>
      </c>
      <c r="M76" s="1" t="s">
        <v>3</v>
      </c>
      <c r="N76" s="1">
        <v>27.0</v>
      </c>
      <c r="O76" s="1">
        <v>1.0</v>
      </c>
      <c r="Q76">
        <v>750.0</v>
      </c>
      <c r="R76" s="1" t="s">
        <v>63</v>
      </c>
      <c r="S76" s="1" t="s">
        <v>156</v>
      </c>
      <c r="V76">
        <v>75.0</v>
      </c>
      <c r="W76">
        <v>61560.0</v>
      </c>
      <c r="X76">
        <f t="shared" si="1"/>
        <v>1738940</v>
      </c>
      <c r="AA76" s="10" t="s">
        <v>163</v>
      </c>
    </row>
    <row r="77">
      <c r="A77" s="7" t="s">
        <v>165</v>
      </c>
      <c r="B77" s="1">
        <v>6076.0</v>
      </c>
      <c r="C77" s="1" t="s">
        <v>117</v>
      </c>
      <c r="D77" s="1">
        <v>1.0</v>
      </c>
      <c r="E77" t="s">
        <v>64</v>
      </c>
      <c r="F77" s="1">
        <v>6.0</v>
      </c>
      <c r="G77" t="s">
        <v>75</v>
      </c>
      <c r="H77" s="1">
        <v>6.0</v>
      </c>
      <c r="I77" t="s">
        <v>106</v>
      </c>
      <c r="J77" s="1">
        <v>6.0</v>
      </c>
      <c r="M77" s="1" t="s">
        <v>4</v>
      </c>
      <c r="N77" s="1">
        <v>27.0</v>
      </c>
      <c r="O77" s="1">
        <v>1.0</v>
      </c>
      <c r="Q77">
        <v>750.0</v>
      </c>
      <c r="R77" s="1" t="s">
        <v>63</v>
      </c>
      <c r="S77" s="1" t="s">
        <v>158</v>
      </c>
      <c r="V77">
        <v>76.0</v>
      </c>
      <c r="W77">
        <v>63428.0</v>
      </c>
      <c r="X77">
        <f t="shared" si="1"/>
        <v>1802368</v>
      </c>
      <c r="AA77" s="10" t="s">
        <v>164</v>
      </c>
    </row>
    <row r="78">
      <c r="S78" s="1" t="s">
        <v>159</v>
      </c>
      <c r="V78">
        <v>77.0</v>
      </c>
      <c r="W78">
        <v>65348.0</v>
      </c>
      <c r="X78">
        <f t="shared" si="1"/>
        <v>1867716</v>
      </c>
      <c r="AA78" s="10" t="s">
        <v>165</v>
      </c>
    </row>
    <row r="79">
      <c r="S79" s="1" t="s">
        <v>158</v>
      </c>
      <c r="V79">
        <v>78.0</v>
      </c>
      <c r="W79">
        <v>67316.0</v>
      </c>
      <c r="X79">
        <f t="shared" si="1"/>
        <v>1935032</v>
      </c>
      <c r="AA79" s="1" t="s">
        <v>40</v>
      </c>
    </row>
    <row r="80">
      <c r="S80" s="1" t="s">
        <v>153</v>
      </c>
      <c r="V80">
        <v>79.0</v>
      </c>
      <c r="W80">
        <v>69336.0</v>
      </c>
      <c r="X80">
        <f t="shared" si="1"/>
        <v>2004368</v>
      </c>
      <c r="AA80" s="1" t="s">
        <v>48</v>
      </c>
    </row>
    <row r="81">
      <c r="S81" s="1" t="s">
        <v>153</v>
      </c>
      <c r="V81">
        <v>80.0</v>
      </c>
      <c r="W81">
        <v>71412.0</v>
      </c>
      <c r="X81">
        <f t="shared" si="1"/>
        <v>2075780</v>
      </c>
      <c r="AA81" s="1" t="s">
        <v>74</v>
      </c>
    </row>
    <row r="82">
      <c r="S82" s="1" t="s">
        <v>160</v>
      </c>
      <c r="V82">
        <v>81.0</v>
      </c>
      <c r="W82">
        <v>73540.0</v>
      </c>
      <c r="X82">
        <f t="shared" si="1"/>
        <v>2149320</v>
      </c>
      <c r="AA82" s="1" t="s">
        <v>71</v>
      </c>
    </row>
    <row r="83">
      <c r="S83" s="1" t="s">
        <v>160</v>
      </c>
      <c r="V83">
        <v>82.0</v>
      </c>
      <c r="W83">
        <v>75728.0</v>
      </c>
      <c r="X83">
        <f t="shared" si="1"/>
        <v>2225048</v>
      </c>
      <c r="AA83" s="1" t="s">
        <v>94</v>
      </c>
    </row>
    <row r="84">
      <c r="S84" s="1" t="s">
        <v>162</v>
      </c>
      <c r="V84">
        <v>83.0</v>
      </c>
      <c r="W84">
        <v>77972.0</v>
      </c>
      <c r="X84">
        <f t="shared" si="1"/>
        <v>2303020</v>
      </c>
      <c r="AA84" s="1" t="s">
        <v>135</v>
      </c>
    </row>
    <row r="85">
      <c r="E85" s="1"/>
      <c r="S85" s="1" t="s">
        <v>162</v>
      </c>
      <c r="V85">
        <v>84.0</v>
      </c>
      <c r="W85">
        <v>80276.0</v>
      </c>
      <c r="X85">
        <f t="shared" si="1"/>
        <v>2383296</v>
      </c>
      <c r="AA85" s="10" t="s">
        <v>136</v>
      </c>
    </row>
    <row r="86">
      <c r="E86" s="1"/>
      <c r="S86" s="1" t="s">
        <v>156</v>
      </c>
      <c r="V86">
        <v>85.0</v>
      </c>
      <c r="W86">
        <v>82644.0</v>
      </c>
      <c r="X86">
        <f t="shared" si="1"/>
        <v>2465940</v>
      </c>
      <c r="AA86" s="10" t="s">
        <v>137</v>
      </c>
    </row>
    <row r="87">
      <c r="E87" s="1"/>
      <c r="S87" s="1" t="s">
        <v>156</v>
      </c>
      <c r="V87">
        <v>86.0</v>
      </c>
      <c r="W87">
        <v>85072.0</v>
      </c>
      <c r="X87">
        <f t="shared" si="1"/>
        <v>2551012</v>
      </c>
      <c r="AA87" s="10" t="s">
        <v>138</v>
      </c>
    </row>
    <row r="88">
      <c r="E88" s="1"/>
      <c r="S88" s="1" t="s">
        <v>158</v>
      </c>
      <c r="V88">
        <v>87.0</v>
      </c>
      <c r="W88">
        <v>87564.0</v>
      </c>
      <c r="X88">
        <f t="shared" si="1"/>
        <v>2638576</v>
      </c>
      <c r="AA88" s="1" t="s">
        <v>139</v>
      </c>
    </row>
    <row r="89">
      <c r="A89" t="s">
        <v>71</v>
      </c>
      <c r="E89" s="1"/>
      <c r="S89" s="1" t="s">
        <v>158</v>
      </c>
      <c r="V89">
        <v>88.0</v>
      </c>
      <c r="W89">
        <v>90120.0</v>
      </c>
      <c r="X89">
        <f t="shared" si="1"/>
        <v>2728696</v>
      </c>
      <c r="AA89" s="10" t="s">
        <v>140</v>
      </c>
    </row>
    <row r="90">
      <c r="A90" t="s">
        <v>94</v>
      </c>
      <c r="E90" s="1"/>
      <c r="S90" s="1" t="s">
        <v>159</v>
      </c>
      <c r="V90">
        <v>89.0</v>
      </c>
      <c r="W90">
        <v>92744.0</v>
      </c>
      <c r="X90">
        <f t="shared" si="1"/>
        <v>2821440</v>
      </c>
      <c r="AA90" s="10" t="s">
        <v>141</v>
      </c>
    </row>
    <row r="91">
      <c r="A91" t="s">
        <v>139</v>
      </c>
      <c r="E91" s="1"/>
      <c r="S91" s="1" t="s">
        <v>160</v>
      </c>
      <c r="V91">
        <v>90.0</v>
      </c>
      <c r="W91">
        <v>95440.0</v>
      </c>
      <c r="X91">
        <f t="shared" si="1"/>
        <v>2916880</v>
      </c>
      <c r="AA91" s="10" t="s">
        <v>142</v>
      </c>
    </row>
    <row r="92">
      <c r="A92" t="s">
        <v>135</v>
      </c>
      <c r="E92" s="1"/>
      <c r="S92" s="1" t="s">
        <v>160</v>
      </c>
      <c r="V92">
        <v>91.0</v>
      </c>
      <c r="W92">
        <v>98204.0</v>
      </c>
      <c r="X92">
        <f t="shared" si="1"/>
        <v>3015084</v>
      </c>
      <c r="AA92" s="1" t="s">
        <v>143</v>
      </c>
    </row>
    <row r="93">
      <c r="A93" t="s">
        <v>152</v>
      </c>
      <c r="E93" s="1"/>
      <c r="S93" s="1" t="s">
        <v>162</v>
      </c>
      <c r="V93">
        <v>92.0</v>
      </c>
      <c r="W93">
        <v>101040.0</v>
      </c>
      <c r="X93">
        <f t="shared" si="1"/>
        <v>3116124</v>
      </c>
      <c r="AA93" s="10" t="s">
        <v>144</v>
      </c>
    </row>
    <row r="94">
      <c r="A94" t="s">
        <v>123</v>
      </c>
      <c r="E94" s="1"/>
      <c r="S94" s="1" t="s">
        <v>162</v>
      </c>
      <c r="V94">
        <v>93.0</v>
      </c>
      <c r="W94">
        <v>103952.0</v>
      </c>
      <c r="X94">
        <f t="shared" si="1"/>
        <v>3220076</v>
      </c>
      <c r="AA94" s="10" t="s">
        <v>145</v>
      </c>
    </row>
    <row r="95">
      <c r="A95" t="s">
        <v>44</v>
      </c>
      <c r="E95" s="1"/>
      <c r="S95" s="1" t="s">
        <v>166</v>
      </c>
      <c r="V95">
        <v>94.0</v>
      </c>
      <c r="W95">
        <v>106940.0</v>
      </c>
      <c r="X95">
        <f t="shared" si="1"/>
        <v>3327016</v>
      </c>
      <c r="AA95" s="10" t="s">
        <v>146</v>
      </c>
    </row>
    <row r="96">
      <c r="A96" t="s">
        <v>85</v>
      </c>
      <c r="E96" s="1"/>
      <c r="V96">
        <v>95.0</v>
      </c>
      <c r="W96">
        <v>110004.0</v>
      </c>
      <c r="X96">
        <f t="shared" si="1"/>
        <v>3437020</v>
      </c>
      <c r="AA96" s="1" t="s">
        <v>147</v>
      </c>
    </row>
    <row r="97">
      <c r="A97" t="s">
        <v>83</v>
      </c>
      <c r="E97" s="1"/>
      <c r="V97">
        <v>96.0</v>
      </c>
      <c r="W97">
        <v>113148.0</v>
      </c>
      <c r="X97">
        <f t="shared" si="1"/>
        <v>3550168</v>
      </c>
      <c r="AA97" s="10" t="s">
        <v>148</v>
      </c>
    </row>
    <row r="98">
      <c r="A98" t="s">
        <v>65</v>
      </c>
      <c r="E98" s="1"/>
      <c r="V98">
        <v>97.0</v>
      </c>
      <c r="W98">
        <v>116376.0</v>
      </c>
      <c r="X98">
        <f t="shared" si="1"/>
        <v>3666544</v>
      </c>
      <c r="AA98" s="10" t="s">
        <v>149</v>
      </c>
    </row>
    <row r="99">
      <c r="A99" t="s">
        <v>81</v>
      </c>
      <c r="E99" s="1"/>
      <c r="V99">
        <v>98.0</v>
      </c>
      <c r="W99">
        <v>119688.0</v>
      </c>
      <c r="X99">
        <f t="shared" si="1"/>
        <v>3786232</v>
      </c>
      <c r="AA99" s="10" t="s">
        <v>150</v>
      </c>
    </row>
    <row r="100">
      <c r="A100" t="s">
        <v>131</v>
      </c>
      <c r="E100" s="1"/>
      <c r="V100">
        <v>99.0</v>
      </c>
      <c r="W100">
        <v>123084.0</v>
      </c>
      <c r="X100">
        <f t="shared" si="1"/>
        <v>3909316</v>
      </c>
      <c r="AA100" s="1" t="s">
        <v>152</v>
      </c>
    </row>
    <row r="101">
      <c r="A101" t="s">
        <v>67</v>
      </c>
      <c r="E101" s="1"/>
      <c r="V101">
        <v>100.0</v>
      </c>
      <c r="W101">
        <v>126568.0</v>
      </c>
      <c r="X101">
        <f t="shared" si="1"/>
        <v>4035884</v>
      </c>
      <c r="AA101" s="10" t="s">
        <v>154</v>
      </c>
    </row>
    <row r="102">
      <c r="A102" t="s">
        <v>93</v>
      </c>
      <c r="E102" s="1"/>
      <c r="AA102" s="10" t="s">
        <v>155</v>
      </c>
    </row>
    <row r="103">
      <c r="A103" t="s">
        <v>127</v>
      </c>
      <c r="E103" s="1"/>
      <c r="AA103" s="10" t="s">
        <v>157</v>
      </c>
    </row>
    <row r="104">
      <c r="A104" t="s">
        <v>147</v>
      </c>
      <c r="E104" s="1"/>
      <c r="AA104" s="1" t="s">
        <v>44</v>
      </c>
    </row>
    <row r="105">
      <c r="A105" s="1" t="s">
        <v>161</v>
      </c>
      <c r="E105" s="1"/>
      <c r="AA105" s="1" t="s">
        <v>65</v>
      </c>
    </row>
    <row r="106">
      <c r="A106" t="s">
        <v>96</v>
      </c>
      <c r="E106" s="1"/>
      <c r="AA106" s="1" t="s">
        <v>83</v>
      </c>
    </row>
    <row r="107">
      <c r="A107" t="s">
        <v>76</v>
      </c>
      <c r="E107" s="1"/>
      <c r="AA107" s="1" t="s">
        <v>85</v>
      </c>
    </row>
    <row r="108">
      <c r="A108" s="1" t="s">
        <v>110</v>
      </c>
      <c r="E108" s="1"/>
      <c r="AA108" s="10" t="s">
        <v>88</v>
      </c>
    </row>
    <row r="109">
      <c r="A109" s="1" t="s">
        <v>110</v>
      </c>
      <c r="E109" s="1"/>
      <c r="AA109" s="10" t="s">
        <v>90</v>
      </c>
    </row>
    <row r="110">
      <c r="A110" t="s">
        <v>51</v>
      </c>
      <c r="E110" s="1"/>
      <c r="AA110" s="10" t="s">
        <v>92</v>
      </c>
    </row>
    <row r="111">
      <c r="A111" t="s">
        <v>61</v>
      </c>
      <c r="E111" s="1"/>
    </row>
    <row r="112">
      <c r="A112" t="s">
        <v>74</v>
      </c>
      <c r="E112" s="1"/>
    </row>
    <row r="113">
      <c r="A113" t="s">
        <v>48</v>
      </c>
      <c r="E113" s="1"/>
    </row>
    <row r="114">
      <c r="A114" t="s">
        <v>40</v>
      </c>
      <c r="E114" s="1"/>
    </row>
    <row r="115">
      <c r="A115" s="1" t="s">
        <v>118</v>
      </c>
      <c r="E115" s="1"/>
    </row>
    <row r="116">
      <c r="A116" t="s">
        <v>104</v>
      </c>
      <c r="E116" s="1"/>
    </row>
    <row r="117">
      <c r="A117" t="s">
        <v>143</v>
      </c>
      <c r="E117" s="1"/>
    </row>
    <row r="118">
      <c r="A118" t="s">
        <v>79</v>
      </c>
      <c r="E118" s="1"/>
    </row>
    <row r="119">
      <c r="A119" t="s">
        <v>57</v>
      </c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A130" s="1"/>
      <c r="E130" s="1"/>
    </row>
    <row r="131">
      <c r="A131" s="1"/>
      <c r="E131" s="1"/>
    </row>
    <row r="132">
      <c r="A132" s="1"/>
      <c r="E132" s="1"/>
    </row>
    <row r="133">
      <c r="B133" s="1"/>
      <c r="E133" s="1"/>
    </row>
    <row r="134">
      <c r="A134" s="1"/>
      <c r="B134" s="1"/>
      <c r="E134" s="1"/>
    </row>
    <row r="135">
      <c r="A135" s="1"/>
      <c r="B135" s="1"/>
      <c r="E135" s="1"/>
    </row>
    <row r="136">
      <c r="A136" s="1"/>
      <c r="B136" s="1"/>
      <c r="E136" s="1"/>
    </row>
    <row r="137">
      <c r="E137" s="1"/>
    </row>
    <row r="138">
      <c r="A138" s="1"/>
      <c r="E138" s="1"/>
    </row>
    <row r="139">
      <c r="A139" s="1"/>
      <c r="E139" s="1"/>
    </row>
    <row r="140">
      <c r="A140" s="1"/>
      <c r="E140" s="1"/>
    </row>
    <row r="141">
      <c r="E141" s="1"/>
    </row>
    <row r="142">
      <c r="A142" s="1"/>
      <c r="E142" s="1"/>
    </row>
    <row r="143">
      <c r="A143" s="1"/>
      <c r="E143" s="1"/>
    </row>
    <row r="144">
      <c r="A144" s="1"/>
      <c r="E144" s="1"/>
    </row>
    <row r="145">
      <c r="E145" s="1"/>
    </row>
    <row r="146">
      <c r="A146" s="1"/>
      <c r="E146" s="1"/>
    </row>
    <row r="147">
      <c r="A147" s="1"/>
      <c r="E147" s="1"/>
    </row>
    <row r="148">
      <c r="A148" s="1"/>
      <c r="E148" s="1"/>
    </row>
    <row r="149">
      <c r="E149" s="1"/>
    </row>
    <row r="150">
      <c r="A150" s="1"/>
      <c r="E150" s="1"/>
    </row>
    <row r="151">
      <c r="A151" s="1"/>
      <c r="E151" s="1"/>
    </row>
    <row r="152">
      <c r="A152" s="1"/>
      <c r="E152" s="1"/>
    </row>
    <row r="153">
      <c r="E153" s="1"/>
    </row>
    <row r="154">
      <c r="A154" s="1"/>
      <c r="E154" s="1"/>
    </row>
    <row r="155">
      <c r="A155" s="1"/>
      <c r="E155" s="1"/>
    </row>
    <row r="156">
      <c r="A156" s="1"/>
      <c r="E156" s="1"/>
    </row>
    <row r="157">
      <c r="B157" s="1"/>
      <c r="E157" s="1"/>
    </row>
    <row r="158">
      <c r="A158" s="1"/>
      <c r="B158" s="1"/>
      <c r="E158" s="1"/>
    </row>
    <row r="159">
      <c r="A159" s="1"/>
      <c r="B159" s="1"/>
      <c r="E159" s="1"/>
    </row>
    <row r="160">
      <c r="A160" s="1"/>
      <c r="B160" s="1"/>
      <c r="E160" s="1"/>
    </row>
    <row r="161">
      <c r="E161" s="1"/>
    </row>
    <row r="162">
      <c r="A162" s="1"/>
      <c r="E162" s="1"/>
    </row>
    <row r="163">
      <c r="A163" s="1"/>
      <c r="E163" s="1"/>
    </row>
    <row r="164">
      <c r="A164" s="1"/>
      <c r="E164" s="1"/>
    </row>
    <row r="166">
      <c r="A166" s="1"/>
    </row>
    <row r="167">
      <c r="A167" s="1"/>
    </row>
    <row r="168">
      <c r="A168" s="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13"/>
    <col customWidth="1" min="3" max="3" width="7.25"/>
    <col customWidth="1" min="4" max="4" width="4.63"/>
    <col customWidth="1" min="5" max="5" width="16.75"/>
    <col customWidth="1" min="6" max="6" width="9.0"/>
    <col customWidth="1" min="7" max="7" width="12.63"/>
    <col customWidth="1" min="8" max="8" width="14.0"/>
    <col customWidth="1" min="9" max="9" width="6.38"/>
    <col customWidth="1" min="10" max="11" width="5.63"/>
    <col customWidth="1" min="12" max="12" width="14.63"/>
    <col customWidth="1" min="13" max="13" width="13.75"/>
    <col customWidth="1" min="14" max="14" width="15.5"/>
    <col customWidth="1" min="15" max="15" width="14.88"/>
    <col customWidth="1" min="16" max="16" width="14.38"/>
    <col customWidth="1" min="17" max="17" width="15.25"/>
    <col customWidth="1" min="18" max="18" width="18.63"/>
    <col customWidth="1" min="19" max="19" width="4.75"/>
    <col customWidth="1" min="21" max="21" width="4.63"/>
    <col customWidth="1" min="22" max="22" width="13.38"/>
    <col customWidth="1" min="23" max="23" width="5.13"/>
    <col customWidth="1" min="24" max="24" width="14.25"/>
    <col customWidth="1" min="25" max="25" width="5.13"/>
  </cols>
  <sheetData>
    <row r="1" ht="17.2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1"/>
      <c r="W1" s="11"/>
      <c r="X1" s="11"/>
      <c r="Y1" s="11"/>
      <c r="Z1" s="13"/>
      <c r="AA1" s="13"/>
      <c r="AB1" s="13"/>
      <c r="AC1" s="13"/>
      <c r="AD1" s="13"/>
      <c r="AE1" s="13"/>
    </row>
    <row r="2" ht="17.25" customHeight="1">
      <c r="A2" s="11"/>
      <c r="B2" s="11"/>
      <c r="C2" s="11"/>
      <c r="D2" s="11"/>
      <c r="E2" s="14" t="s">
        <v>167</v>
      </c>
      <c r="I2" s="14"/>
      <c r="J2" s="14"/>
      <c r="K2" s="14"/>
      <c r="L2" s="14"/>
      <c r="M2" s="15"/>
      <c r="N2" s="16" t="s">
        <v>168</v>
      </c>
      <c r="O2" s="17"/>
      <c r="P2" s="18"/>
      <c r="Q2" s="19"/>
      <c r="R2" s="19"/>
      <c r="S2" s="19"/>
      <c r="T2" s="19"/>
      <c r="U2" s="20"/>
      <c r="V2" s="19"/>
      <c r="W2" s="19"/>
      <c r="X2" s="19"/>
      <c r="Y2" s="19"/>
      <c r="Z2" s="13"/>
      <c r="AA2" s="13"/>
      <c r="AB2" s="13"/>
      <c r="AC2" s="13"/>
      <c r="AD2" s="13"/>
      <c r="AE2" s="13"/>
    </row>
    <row r="3" ht="17.25" customHeight="1">
      <c r="A3" s="11"/>
      <c r="B3" s="11"/>
      <c r="C3" s="11"/>
      <c r="D3" s="11"/>
      <c r="I3" s="14"/>
      <c r="L3" s="14"/>
      <c r="M3" s="21"/>
      <c r="N3" s="22"/>
      <c r="O3" s="22"/>
      <c r="P3" s="23"/>
      <c r="Q3" s="19"/>
      <c r="R3" s="19"/>
      <c r="S3" s="19"/>
      <c r="T3" s="19"/>
      <c r="U3" s="20"/>
      <c r="V3" s="19"/>
      <c r="W3" s="19"/>
      <c r="X3" s="19"/>
      <c r="Y3" s="19"/>
      <c r="Z3" s="13"/>
      <c r="AA3" s="13"/>
      <c r="AB3" s="13"/>
      <c r="AC3" s="13"/>
      <c r="AD3" s="13"/>
      <c r="AE3" s="13"/>
    </row>
    <row r="4" ht="17.25" customHeight="1">
      <c r="A4" s="11"/>
      <c r="B4" s="11"/>
      <c r="C4" s="14"/>
      <c r="D4" s="14"/>
      <c r="E4" s="14"/>
      <c r="F4" s="14"/>
      <c r="G4" s="14"/>
      <c r="H4" s="24" t="s">
        <v>169</v>
      </c>
      <c r="L4" s="19"/>
      <c r="M4" s="25"/>
      <c r="N4" s="26" t="s">
        <v>168</v>
      </c>
      <c r="P4" s="27"/>
      <c r="Q4" s="19"/>
      <c r="R4" s="19"/>
      <c r="S4" s="19"/>
      <c r="T4" s="19"/>
      <c r="U4" s="20"/>
      <c r="V4" s="19"/>
      <c r="W4" s="19"/>
      <c r="X4" s="19"/>
      <c r="Y4" s="19"/>
      <c r="Z4" s="13"/>
      <c r="AA4" s="13"/>
      <c r="AB4" s="13"/>
      <c r="AC4" s="13"/>
      <c r="AD4" s="13"/>
      <c r="AE4" s="13"/>
    </row>
    <row r="5" ht="17.25" customHeight="1">
      <c r="A5" s="11"/>
      <c r="B5" s="11"/>
      <c r="C5" s="14"/>
      <c r="D5" s="14"/>
      <c r="E5" s="14"/>
      <c r="F5" s="14"/>
      <c r="G5" s="14"/>
      <c r="H5" s="14"/>
      <c r="L5" s="19"/>
      <c r="M5" s="28"/>
      <c r="N5" s="29"/>
      <c r="O5" s="29"/>
      <c r="P5" s="30"/>
      <c r="Q5" s="19"/>
      <c r="R5" s="19"/>
      <c r="S5" s="19"/>
      <c r="T5" s="19"/>
      <c r="U5" s="20"/>
      <c r="V5" s="19"/>
      <c r="W5" s="19"/>
      <c r="X5" s="19"/>
      <c r="Y5" s="19"/>
      <c r="Z5" s="13"/>
      <c r="AA5" s="13"/>
      <c r="AB5" s="19"/>
      <c r="AC5" s="19"/>
      <c r="AD5" s="13"/>
      <c r="AE5" s="13"/>
      <c r="AF5" s="1"/>
    </row>
    <row r="6" ht="17.25" customHeight="1">
      <c r="A6" s="11"/>
      <c r="B6" s="11"/>
      <c r="C6" s="31" t="s">
        <v>170</v>
      </c>
      <c r="D6" s="32"/>
      <c r="E6" s="32"/>
      <c r="F6" s="32"/>
      <c r="G6" s="32"/>
      <c r="H6" s="33"/>
      <c r="L6" s="19"/>
      <c r="M6" s="34"/>
      <c r="N6" s="35" t="s">
        <v>171</v>
      </c>
      <c r="P6" s="36"/>
      <c r="Q6" s="19"/>
      <c r="R6" s="19"/>
      <c r="S6" s="19"/>
      <c r="T6" s="19"/>
      <c r="U6" s="20"/>
      <c r="V6" s="19"/>
      <c r="W6" s="19"/>
      <c r="X6" s="19"/>
      <c r="Y6" s="19"/>
      <c r="Z6" s="13"/>
      <c r="AA6" s="13"/>
      <c r="AB6" s="19"/>
      <c r="AC6" s="19"/>
      <c r="AD6" s="13"/>
      <c r="AE6" s="13"/>
      <c r="AF6" s="1"/>
    </row>
    <row r="7" ht="17.25" customHeight="1">
      <c r="A7" s="11"/>
      <c r="B7" s="11"/>
      <c r="C7" s="37"/>
      <c r="D7" s="38"/>
      <c r="E7" s="38"/>
      <c r="F7" s="38"/>
      <c r="G7" s="38"/>
      <c r="H7" s="39"/>
      <c r="L7" s="19"/>
      <c r="M7" s="40"/>
      <c r="N7" s="41"/>
      <c r="O7" s="41"/>
      <c r="P7" s="42"/>
      <c r="Q7" s="19"/>
      <c r="R7" s="19"/>
      <c r="S7" s="19"/>
      <c r="T7" s="20"/>
      <c r="U7" s="19"/>
      <c r="V7" s="19"/>
      <c r="W7" s="19"/>
      <c r="X7" s="43"/>
      <c r="Y7" s="19"/>
      <c r="Z7" s="13"/>
      <c r="AA7" s="13"/>
      <c r="AB7" s="19"/>
      <c r="AC7" s="19"/>
      <c r="AD7" s="13"/>
      <c r="AE7" s="13"/>
      <c r="AF7" s="1"/>
    </row>
    <row r="8" ht="16.5" customHeight="1">
      <c r="A8" s="11"/>
      <c r="B8" s="11"/>
      <c r="C8" s="44" t="s">
        <v>172</v>
      </c>
      <c r="E8" s="45">
        <v>100.0</v>
      </c>
      <c r="F8" s="46" t="s">
        <v>59</v>
      </c>
      <c r="H8" s="47">
        <v>100.0</v>
      </c>
      <c r="I8" s="14"/>
      <c r="J8" s="14"/>
      <c r="K8" s="14"/>
      <c r="L8" s="48"/>
      <c r="M8" s="19"/>
      <c r="N8" s="43"/>
      <c r="O8" s="19"/>
      <c r="P8" s="20"/>
      <c r="Q8" s="19"/>
      <c r="R8" s="19"/>
      <c r="S8" s="19"/>
      <c r="T8" s="20"/>
      <c r="U8" s="19"/>
      <c r="V8" s="19"/>
      <c r="W8" s="19"/>
      <c r="X8" s="43"/>
      <c r="Y8" s="19"/>
      <c r="Z8" s="13"/>
      <c r="AA8" s="13"/>
      <c r="AB8" s="43"/>
      <c r="AC8" s="19"/>
      <c r="AD8" s="13"/>
      <c r="AE8" s="13"/>
      <c r="AF8" s="1"/>
    </row>
    <row r="9">
      <c r="A9" s="11"/>
      <c r="B9" s="11"/>
      <c r="C9" s="44" t="s">
        <v>42</v>
      </c>
      <c r="E9" s="45">
        <v>100.0</v>
      </c>
      <c r="F9" s="46" t="s">
        <v>45</v>
      </c>
      <c r="H9" s="47">
        <v>100.0</v>
      </c>
      <c r="I9" s="11"/>
      <c r="J9" s="11"/>
      <c r="K9" s="11"/>
      <c r="L9" s="48"/>
      <c r="M9" s="19"/>
      <c r="N9" s="43"/>
      <c r="O9" s="19"/>
      <c r="P9" s="20"/>
      <c r="Q9" s="19"/>
      <c r="R9" s="19"/>
      <c r="S9" s="19"/>
      <c r="T9" s="20"/>
      <c r="U9" s="19"/>
      <c r="V9" s="19"/>
      <c r="W9" s="19"/>
      <c r="X9" s="43"/>
      <c r="Y9" s="19"/>
      <c r="Z9" s="13"/>
      <c r="AA9" s="13"/>
      <c r="AB9" s="43"/>
      <c r="AC9" s="19"/>
      <c r="AD9" s="13"/>
      <c r="AE9" s="13"/>
      <c r="AF9" s="1"/>
    </row>
    <row r="10">
      <c r="A10" s="11"/>
      <c r="B10" s="11"/>
      <c r="C10" s="44" t="s">
        <v>46</v>
      </c>
      <c r="E10" s="45">
        <v>51.0</v>
      </c>
      <c r="F10" s="46" t="s">
        <v>54</v>
      </c>
      <c r="H10" s="47">
        <v>77.0</v>
      </c>
      <c r="I10" s="11"/>
      <c r="J10" s="11"/>
      <c r="K10" s="11"/>
      <c r="L10" s="48"/>
      <c r="M10" s="49" t="s">
        <v>173</v>
      </c>
      <c r="N10" s="50"/>
      <c r="O10" s="50"/>
      <c r="P10" s="51"/>
      <c r="Q10" s="19"/>
      <c r="R10" s="43"/>
      <c r="S10" s="19"/>
      <c r="T10" s="20"/>
      <c r="U10" s="19"/>
      <c r="V10" s="19"/>
      <c r="W10" s="19"/>
      <c r="X10" s="43"/>
      <c r="Y10" s="19"/>
      <c r="Z10" s="13"/>
      <c r="AA10" s="13"/>
      <c r="AB10" s="43"/>
      <c r="AC10" s="19"/>
      <c r="AD10" s="13"/>
      <c r="AE10" s="13"/>
      <c r="AF10" s="1"/>
    </row>
    <row r="11">
      <c r="A11" s="11"/>
      <c r="B11" s="11"/>
      <c r="C11" s="44" t="s">
        <v>49</v>
      </c>
      <c r="E11" s="45">
        <v>100.0</v>
      </c>
      <c r="F11" s="46" t="s">
        <v>63</v>
      </c>
      <c r="H11" s="47">
        <v>100.0</v>
      </c>
      <c r="I11" s="11"/>
      <c r="J11" s="11"/>
      <c r="K11" s="11"/>
      <c r="L11" s="19"/>
      <c r="M11" s="52"/>
      <c r="N11" s="53"/>
      <c r="O11" s="53"/>
      <c r="P11" s="54"/>
      <c r="Q11" s="43"/>
      <c r="R11" s="43"/>
      <c r="S11" s="19"/>
      <c r="T11" s="20"/>
      <c r="U11" s="19"/>
      <c r="V11" s="19"/>
      <c r="W11" s="19"/>
      <c r="X11" s="43"/>
      <c r="Y11" s="19"/>
      <c r="Z11" s="13"/>
      <c r="AA11" s="13"/>
      <c r="AB11" s="43"/>
      <c r="AC11" s="19"/>
      <c r="AD11" s="13"/>
      <c r="AE11" s="13"/>
      <c r="AF11" s="1"/>
    </row>
    <row r="12">
      <c r="A12" s="11"/>
      <c r="B12" s="11"/>
      <c r="C12" s="55" t="s">
        <v>55</v>
      </c>
      <c r="D12" s="38"/>
      <c r="E12" s="56">
        <v>100.0</v>
      </c>
      <c r="F12" s="57" t="s">
        <v>41</v>
      </c>
      <c r="G12" s="38"/>
      <c r="H12" s="58">
        <v>100.0</v>
      </c>
      <c r="I12" s="11"/>
      <c r="J12" s="11"/>
      <c r="K12" s="11"/>
      <c r="L12" s="19"/>
      <c r="M12" s="59" t="s">
        <v>174</v>
      </c>
      <c r="N12" s="60" t="b">
        <v>1</v>
      </c>
      <c r="O12" s="61" t="s">
        <v>175</v>
      </c>
      <c r="P12" s="62">
        <v>590.0</v>
      </c>
      <c r="Q12" s="19"/>
      <c r="R12" s="43"/>
      <c r="S12" s="19"/>
      <c r="T12" s="20"/>
      <c r="U12" s="19"/>
      <c r="V12" s="19"/>
      <c r="W12" s="19"/>
      <c r="X12" s="43"/>
      <c r="Y12" s="19"/>
      <c r="Z12" s="13"/>
      <c r="AA12" s="13"/>
      <c r="AB12" s="43"/>
      <c r="AC12" s="19"/>
      <c r="AD12" s="13"/>
      <c r="AE12" s="13"/>
      <c r="AF12" s="1"/>
    </row>
    <row r="13">
      <c r="A13" s="11"/>
      <c r="B13" s="11"/>
      <c r="C13" s="11"/>
      <c r="D13" s="11"/>
      <c r="E13" s="19"/>
      <c r="F13" s="11"/>
      <c r="G13" s="11"/>
      <c r="H13" s="11"/>
      <c r="I13" s="11"/>
      <c r="J13" s="11"/>
      <c r="K13" s="11"/>
      <c r="L13" s="19"/>
      <c r="M13" s="63" t="s">
        <v>176</v>
      </c>
      <c r="N13" s="48" t="b">
        <v>1</v>
      </c>
      <c r="O13" s="64" t="s">
        <v>177</v>
      </c>
      <c r="P13" s="65">
        <f>Calculos!G5</f>
        <v>0.4350282486</v>
      </c>
      <c r="Q13" s="19"/>
      <c r="R13" s="43"/>
      <c r="S13" s="19"/>
      <c r="T13" s="20"/>
      <c r="U13" s="19"/>
      <c r="V13" s="19"/>
      <c r="W13" s="19"/>
      <c r="X13" s="43"/>
      <c r="Y13" s="19"/>
      <c r="Z13" s="13"/>
      <c r="AA13" s="13"/>
      <c r="AB13" s="43"/>
      <c r="AC13" s="19"/>
      <c r="AD13" s="13"/>
      <c r="AE13" s="13"/>
      <c r="AF13" s="1"/>
    </row>
    <row r="14">
      <c r="A14" s="11"/>
      <c r="B14" s="11"/>
      <c r="C14" s="11"/>
      <c r="D14" s="11"/>
      <c r="E14" s="19"/>
      <c r="F14" s="11"/>
      <c r="G14" s="11"/>
      <c r="H14" s="11"/>
      <c r="I14" s="11"/>
      <c r="J14" s="11"/>
      <c r="K14" s="11"/>
      <c r="L14" s="19"/>
      <c r="M14" s="66" t="s">
        <v>178</v>
      </c>
      <c r="N14" s="67" t="b">
        <v>0</v>
      </c>
      <c r="O14" s="68" t="s">
        <v>179</v>
      </c>
      <c r="P14" s="69">
        <f>IF(N12,0.065,0.105)</f>
        <v>0.065</v>
      </c>
      <c r="Q14" s="19"/>
      <c r="R14" s="43"/>
      <c r="S14" s="19"/>
      <c r="T14" s="20"/>
      <c r="U14" s="19"/>
      <c r="V14" s="19"/>
      <c r="W14" s="19"/>
      <c r="X14" s="43"/>
      <c r="Y14" s="19"/>
      <c r="Z14" s="13"/>
      <c r="AA14" s="13"/>
      <c r="AB14" s="43"/>
      <c r="AC14" s="19"/>
      <c r="AD14" s="13"/>
      <c r="AE14" s="13"/>
    </row>
    <row r="15">
      <c r="A15" s="11"/>
      <c r="B15" s="11"/>
      <c r="C15" s="70" t="s">
        <v>180</v>
      </c>
      <c r="D15" s="71"/>
      <c r="E15" s="71"/>
      <c r="F15" s="71"/>
      <c r="G15" s="71"/>
      <c r="H15" s="71"/>
      <c r="I15" s="11"/>
      <c r="J15" s="11"/>
      <c r="K15" s="11"/>
      <c r="L15" s="19"/>
      <c r="M15" s="72"/>
      <c r="N15" s="48"/>
      <c r="O15" s="64"/>
      <c r="P15" s="72"/>
      <c r="Q15" s="19"/>
      <c r="R15" s="43"/>
      <c r="S15" s="19"/>
      <c r="T15" s="20"/>
      <c r="U15" s="19"/>
      <c r="V15" s="19"/>
      <c r="W15" s="19"/>
      <c r="X15" s="43"/>
      <c r="Y15" s="19"/>
      <c r="Z15" s="13"/>
      <c r="AA15" s="13"/>
      <c r="AB15" s="43"/>
      <c r="AC15" s="19"/>
      <c r="AD15" s="13"/>
      <c r="AE15" s="13"/>
    </row>
    <row r="16">
      <c r="A16" s="11"/>
      <c r="B16" s="11"/>
      <c r="C16" s="73" t="s">
        <v>127</v>
      </c>
      <c r="H16" s="74"/>
      <c r="I16" s="11"/>
      <c r="J16" s="11"/>
      <c r="K16" s="11"/>
      <c r="L16" s="43"/>
      <c r="M16" s="20"/>
      <c r="N16" s="19"/>
      <c r="O16" s="19"/>
      <c r="P16" s="19"/>
      <c r="Q16" s="19"/>
      <c r="R16" s="19"/>
      <c r="S16" s="19"/>
      <c r="T16" s="20"/>
      <c r="U16" s="19"/>
      <c r="V16" s="19"/>
      <c r="W16" s="19"/>
      <c r="X16" s="43"/>
      <c r="Y16" s="19"/>
      <c r="Z16" s="13"/>
      <c r="AA16" s="13"/>
      <c r="AB16" s="13"/>
      <c r="AC16" s="13"/>
      <c r="AD16" s="13"/>
      <c r="AE16" s="13"/>
    </row>
    <row r="17" ht="23.25" customHeight="1">
      <c r="A17" s="11"/>
      <c r="B17" s="11"/>
      <c r="C17" s="75"/>
      <c r="D17" s="76"/>
      <c r="E17" s="76"/>
      <c r="F17" s="76"/>
      <c r="G17" s="76"/>
      <c r="H17" s="77"/>
      <c r="I17" s="43"/>
      <c r="J17" s="43"/>
      <c r="K17" s="78"/>
      <c r="L17" s="78"/>
      <c r="M17" s="79" t="s">
        <v>181</v>
      </c>
      <c r="N17" s="80" t="s">
        <v>182</v>
      </c>
      <c r="O17" s="81" t="s">
        <v>183</v>
      </c>
      <c r="P17" s="81" t="s">
        <v>176</v>
      </c>
      <c r="Q17" s="81" t="s">
        <v>184</v>
      </c>
      <c r="R17" s="19"/>
      <c r="S17" s="19"/>
      <c r="T17" s="43"/>
      <c r="U17" s="43"/>
      <c r="V17" s="43"/>
      <c r="W17" s="43"/>
      <c r="X17" s="43"/>
      <c r="Y17" s="43"/>
      <c r="Z17" s="19"/>
      <c r="AA17" s="82"/>
      <c r="AB17" s="19"/>
      <c r="AC17" s="43"/>
      <c r="AD17" s="43"/>
      <c r="AE17" s="19"/>
      <c r="AF17" s="1"/>
      <c r="AG17" s="1"/>
    </row>
    <row r="18" ht="25.5" customHeight="1">
      <c r="A18" s="11"/>
      <c r="B18" s="11"/>
      <c r="C18" s="11"/>
      <c r="D18" s="11"/>
      <c r="E18" s="11"/>
      <c r="F18" s="11"/>
      <c r="G18" s="43"/>
      <c r="H18" s="19"/>
      <c r="I18" s="43"/>
      <c r="J18" s="43"/>
      <c r="K18" s="43"/>
      <c r="L18" s="78"/>
      <c r="R18" s="19"/>
      <c r="S18" s="19"/>
      <c r="T18" s="19"/>
      <c r="U18" s="19"/>
      <c r="V18" s="19"/>
      <c r="W18" s="43"/>
      <c r="X18" s="78"/>
      <c r="Y18" s="19"/>
      <c r="Z18" s="43"/>
      <c r="AA18" s="78"/>
      <c r="AB18" s="19"/>
      <c r="AC18" s="43"/>
      <c r="AD18" s="43"/>
      <c r="AE18" s="19"/>
      <c r="AF18" s="1"/>
      <c r="AG18" s="1"/>
    </row>
    <row r="19" ht="22.5" customHeight="1">
      <c r="A19" s="11"/>
      <c r="B19" s="11"/>
      <c r="C19" s="83" t="s">
        <v>185</v>
      </c>
      <c r="D19" s="84"/>
      <c r="E19" s="84"/>
      <c r="F19" s="84"/>
      <c r="G19" s="84"/>
      <c r="H19" s="85"/>
      <c r="I19" s="43"/>
      <c r="J19" s="43"/>
      <c r="K19" s="43"/>
      <c r="L19" s="86" t="str">
        <f>IFERROR(VLOOKUP($C$16,Recetas!AA39:AB110,2,0), "")</f>
        <v/>
      </c>
      <c r="M19" s="87">
        <f>IF(L19 = "", "", Calculos!D21)</f>
        <v>3935.540339</v>
      </c>
      <c r="N19" s="88"/>
      <c r="O19" s="89">
        <f>IF($L19 = "", "",Calculos!G21  )</f>
        <v>0</v>
      </c>
      <c r="P19" s="89">
        <f>IF($L19 = "", "",Calculos!I21  )</f>
        <v>0</v>
      </c>
      <c r="Q19" s="90">
        <f>IF($L19 = "", "",Calculos!H21  )</f>
        <v>-14.55424688</v>
      </c>
      <c r="R19" s="19"/>
      <c r="S19" s="19"/>
      <c r="T19" s="43"/>
      <c r="U19" s="19"/>
      <c r="V19" s="43"/>
      <c r="W19" s="43"/>
      <c r="X19" s="78"/>
      <c r="Y19" s="19"/>
      <c r="Z19" s="43"/>
      <c r="AA19" s="78"/>
      <c r="AB19" s="19"/>
      <c r="AC19" s="43"/>
      <c r="AD19" s="43"/>
      <c r="AE19" s="19"/>
      <c r="AF19" s="1"/>
      <c r="AG19" s="1"/>
    </row>
    <row r="20" ht="22.5" customHeight="1">
      <c r="A20" s="11"/>
      <c r="B20" s="11"/>
      <c r="C20" s="91" t="s">
        <v>186</v>
      </c>
      <c r="D20" s="92" t="s">
        <v>187</v>
      </c>
      <c r="F20" s="92" t="s">
        <v>188</v>
      </c>
      <c r="G20" s="92" t="s">
        <v>189</v>
      </c>
      <c r="H20" s="93" t="s">
        <v>190</v>
      </c>
      <c r="I20" s="43"/>
      <c r="J20" s="43"/>
      <c r="K20" s="94"/>
      <c r="M20" s="95"/>
      <c r="N20" s="96"/>
      <c r="O20" s="96"/>
      <c r="P20" s="96"/>
      <c r="Q20" s="97"/>
      <c r="R20" s="19"/>
      <c r="S20" s="19"/>
      <c r="T20" s="19"/>
      <c r="U20" s="19"/>
      <c r="V20" s="43"/>
      <c r="W20" s="43"/>
      <c r="X20" s="78"/>
      <c r="Y20" s="19"/>
      <c r="Z20" s="43"/>
      <c r="AA20" s="78"/>
      <c r="AB20" s="19"/>
      <c r="AC20" s="43"/>
      <c r="AD20" s="43"/>
      <c r="AE20" s="19"/>
      <c r="AF20" s="1"/>
      <c r="AG20" s="1"/>
    </row>
    <row r="21" ht="22.5" customHeight="1">
      <c r="A21" s="11"/>
      <c r="B21" s="11"/>
      <c r="C21" s="98">
        <f>IF(E21 &lt;&gt; "", VLOOKUP(E21,Calculos!$D$2:$F$9,3,0),"")</f>
        <v>1</v>
      </c>
      <c r="D21" s="99" t="str">
        <f>IFERROR(VLOOKUP(E21,Recetas!$AA$1:$AB$38,2,0), "")</f>
        <v/>
      </c>
      <c r="E21" s="100" t="str">
        <f>Calculos!D2</f>
        <v>Raw beef</v>
      </c>
      <c r="F21" s="101">
        <f>Calculos!K28*(1-P13)</f>
        <v>2806.779661</v>
      </c>
      <c r="G21" s="102">
        <v>409.0</v>
      </c>
      <c r="H21" s="103">
        <f t="shared" ref="H21:H28" si="1">IF(G21 = "", "", F21*G21)</f>
        <v>1147972.881</v>
      </c>
      <c r="I21" s="43"/>
      <c r="J21" s="43"/>
      <c r="K21" s="104"/>
      <c r="M21" s="105"/>
      <c r="N21" s="106"/>
      <c r="O21" s="106"/>
      <c r="P21" s="106"/>
      <c r="Q21" s="107"/>
      <c r="R21" s="19"/>
      <c r="S21" s="19"/>
      <c r="T21" s="43"/>
      <c r="U21" s="19"/>
      <c r="V21" s="43"/>
      <c r="W21" s="43"/>
      <c r="X21" s="78"/>
      <c r="Y21" s="19"/>
      <c r="Z21" s="43"/>
      <c r="AA21" s="78"/>
      <c r="AB21" s="19"/>
      <c r="AC21" s="43"/>
      <c r="AD21" s="43"/>
      <c r="AE21" s="19"/>
      <c r="AF21" s="1"/>
      <c r="AG21" s="1"/>
    </row>
    <row r="22" ht="22.5" customHeight="1">
      <c r="A22" s="11"/>
      <c r="B22" s="11"/>
      <c r="C22" s="98">
        <f>IF(E22 &lt;&gt; "", VLOOKUP(E22,Calculos!$D$2:$F$9,3,0),"")</f>
        <v>2</v>
      </c>
      <c r="D22" s="99" t="str">
        <f>IFERROR(VLOOKUP(E22,Recetas!$AA$1:$AB$38,2,0), "")</f>
        <v/>
      </c>
      <c r="E22" s="100" t="str">
        <f>Calculos!D3</f>
        <v>Pumpkin</v>
      </c>
      <c r="F22" s="101">
        <f>Calculos!M28*(1-P13)</f>
        <v>1403.389831</v>
      </c>
      <c r="G22" s="102">
        <v>495.0</v>
      </c>
      <c r="H22" s="103">
        <f t="shared" si="1"/>
        <v>694677.9661</v>
      </c>
      <c r="I22" s="108"/>
      <c r="J22" s="11"/>
      <c r="K22" s="109"/>
      <c r="L22" s="86" t="str">
        <f>IFERROR(VLOOKUP($C$16 &amp; " .1",Recetas!AA39:AB113,2,0), "")</f>
        <v/>
      </c>
      <c r="M22" s="87">
        <f>IF(L22 = "", "", Calculos!D23)</f>
        <v>23003.33695</v>
      </c>
      <c r="N22" s="88"/>
      <c r="O22" s="89">
        <f>IF(L22 = "", "",Calculos!G23  )</f>
        <v>1760207.873</v>
      </c>
      <c r="P22" s="89">
        <f>IF($L22 = "", "",Calculos!I23  )</f>
        <v>8685.36066</v>
      </c>
      <c r="Q22" s="90">
        <f>IF($L22 = "", "",Calculos!H23  )</f>
        <v>202.6637628</v>
      </c>
      <c r="R22" s="19"/>
      <c r="S22" s="19"/>
      <c r="T22" s="43"/>
      <c r="U22" s="19"/>
      <c r="V22" s="43"/>
      <c r="W22" s="43"/>
      <c r="X22" s="78"/>
      <c r="Y22" s="19"/>
      <c r="Z22" s="43"/>
      <c r="AA22" s="78"/>
      <c r="AB22" s="19"/>
      <c r="AC22" s="43"/>
      <c r="AD22" s="43"/>
      <c r="AE22" s="19"/>
      <c r="AF22" s="1"/>
      <c r="AG22" s="1"/>
    </row>
    <row r="23" ht="22.5" customHeight="1">
      <c r="A23" s="108"/>
      <c r="B23" s="108"/>
      <c r="C23" s="98">
        <f>IF(E23 &lt;&gt; "", VLOOKUP(E23,Calculos!$D$2:$F$9,3,0),"")</f>
        <v>3</v>
      </c>
      <c r="D23" s="99" t="str">
        <f>IFERROR(VLOOKUP(E23,Recetas!$AA$1:$AB$38,2,0), "")</f>
        <v/>
      </c>
      <c r="E23" s="100" t="str">
        <f>Calculos!D4</f>
        <v>Bread</v>
      </c>
      <c r="F23" s="101">
        <f>Calculos!O28*(1-P13)</f>
        <v>1403.389831</v>
      </c>
      <c r="G23" s="102">
        <v>434.0</v>
      </c>
      <c r="H23" s="103">
        <f t="shared" si="1"/>
        <v>609071.1864</v>
      </c>
      <c r="I23" s="11"/>
      <c r="J23" s="11"/>
      <c r="K23" s="94">
        <v>45.0</v>
      </c>
      <c r="M23" s="95"/>
      <c r="N23" s="96"/>
      <c r="O23" s="96"/>
      <c r="P23" s="96"/>
      <c r="Q23" s="97"/>
      <c r="R23" s="43"/>
      <c r="S23" s="78"/>
      <c r="T23" s="19"/>
      <c r="U23" s="43"/>
      <c r="V23" s="43"/>
      <c r="W23" s="19"/>
      <c r="X23" s="19"/>
      <c r="Y23" s="19"/>
      <c r="Z23" s="13"/>
      <c r="AA23" s="13"/>
      <c r="AB23" s="13"/>
      <c r="AC23" s="13"/>
      <c r="AD23" s="13"/>
      <c r="AE23" s="13"/>
    </row>
    <row r="24" ht="22.5" customHeight="1">
      <c r="A24" s="43"/>
      <c r="B24" s="43"/>
      <c r="C24" s="98" t="str">
        <f>IF(E24 &lt;&gt; "", VLOOKUP(E24,Calculos!$D$2:$F$9,3,0),"")</f>
        <v/>
      </c>
      <c r="D24" s="99" t="str">
        <f>IFERROR(VLOOKUP(E24,Recetas!$AA$1:$AB$38,2,0), "")</f>
        <v/>
      </c>
      <c r="E24" s="100" t="str">
        <f>Calculos!D5</f>
        <v/>
      </c>
      <c r="F24" s="101">
        <f>Calculos!Q28*(1-P13)</f>
        <v>0</v>
      </c>
      <c r="G24" s="102">
        <v>245.0</v>
      </c>
      <c r="H24" s="103">
        <f t="shared" si="1"/>
        <v>0</v>
      </c>
      <c r="I24" s="11"/>
      <c r="J24" s="11"/>
      <c r="K24" s="109"/>
      <c r="M24" s="105"/>
      <c r="N24" s="106"/>
      <c r="O24" s="106"/>
      <c r="P24" s="106"/>
      <c r="Q24" s="107"/>
      <c r="R24" s="43"/>
      <c r="S24" s="78"/>
      <c r="T24" s="19"/>
      <c r="U24" s="43"/>
      <c r="V24" s="43"/>
      <c r="W24" s="19"/>
      <c r="X24" s="19"/>
      <c r="Y24" s="19"/>
      <c r="Z24" s="13"/>
      <c r="AA24" s="13"/>
      <c r="AB24" s="13"/>
      <c r="AC24" s="13"/>
      <c r="AD24" s="13"/>
      <c r="AE24" s="13"/>
    </row>
    <row r="25" ht="22.5" customHeight="1">
      <c r="A25" s="43"/>
      <c r="B25" s="43"/>
      <c r="C25" s="98">
        <f>IF(E25 &lt;&gt; "", VLOOKUP(E25,Calculos!$D$2:$F$9,3,0),"")</f>
        <v>4</v>
      </c>
      <c r="D25" s="99" t="str">
        <f>IFERROR(VLOOKUP(E25,Recetas!$AA$1:$AB$38,2,0), "")</f>
        <v/>
      </c>
      <c r="E25" s="100" t="str">
        <f>Calculos!D6</f>
        <v>Salsa Lv1</v>
      </c>
      <c r="F25" s="101">
        <f>Calculos!S28*(1-$P$13)</f>
        <v>2288.135593</v>
      </c>
      <c r="G25" s="102">
        <v>3750.0</v>
      </c>
      <c r="H25" s="103">
        <f t="shared" si="1"/>
        <v>8580508.475</v>
      </c>
      <c r="I25" s="11"/>
      <c r="J25" s="11"/>
      <c r="K25" s="109"/>
      <c r="L25" s="86" t="str">
        <f>IFERROR(VLOOKUP($C$16 &amp; " .2",Recetas!AA39:AB116,2,0), "")</f>
        <v/>
      </c>
      <c r="M25" s="87">
        <f>IF(L25 = "", "", Calculos!D25)</f>
        <v>62410.11661</v>
      </c>
      <c r="N25" s="88"/>
      <c r="O25" s="89">
        <f>IF(L25 = "", "",Calculos!G25  )</f>
        <v>2524772.014</v>
      </c>
      <c r="P25" s="89">
        <f>IF($L25 = "", "",Calculos!I25  )</f>
        <v>7096.124454</v>
      </c>
      <c r="Q25" s="90">
        <f>IF($L25 = "", "",Calculos!H25  )</f>
        <v>355.7959038</v>
      </c>
      <c r="R25" s="43"/>
      <c r="S25" s="78"/>
      <c r="T25" s="19"/>
      <c r="U25" s="43"/>
      <c r="V25" s="43"/>
      <c r="W25" s="19"/>
      <c r="X25" s="19"/>
      <c r="Y25" s="19"/>
      <c r="Z25" s="13"/>
      <c r="AA25" s="13"/>
      <c r="AB25" s="13"/>
      <c r="AC25" s="13"/>
      <c r="AD25" s="13"/>
      <c r="AE25" s="13"/>
    </row>
    <row r="26" ht="22.5" customHeight="1">
      <c r="A26" s="43"/>
      <c r="B26" s="43"/>
      <c r="C26" s="98">
        <f>IF(E26 &lt;&gt; "", VLOOKUP(E26,Calculos!$D$2:$F$9,3,0),"")</f>
        <v>5</v>
      </c>
      <c r="D26" s="99" t="str">
        <f>IFERROR(VLOOKUP(E26,Recetas!$AA$1:$AB$38,2,0), "")</f>
        <v/>
      </c>
      <c r="E26" s="100" t="str">
        <f>Calculos!D7</f>
        <v>Salsa Lv2</v>
      </c>
      <c r="F26" s="101">
        <f>Calculos!S29*(1-$P$13)</f>
        <v>1220.338983</v>
      </c>
      <c r="G26" s="102">
        <v>11500.0</v>
      </c>
      <c r="H26" s="103">
        <f t="shared" si="1"/>
        <v>14033898.31</v>
      </c>
      <c r="I26" s="11"/>
      <c r="J26" s="11"/>
      <c r="K26" s="94">
        <v>24.0</v>
      </c>
      <c r="M26" s="95"/>
      <c r="N26" s="96"/>
      <c r="O26" s="96"/>
      <c r="P26" s="96"/>
      <c r="Q26" s="97"/>
      <c r="R26" s="43"/>
      <c r="S26" s="78"/>
      <c r="T26" s="19"/>
      <c r="U26" s="43"/>
      <c r="V26" s="43"/>
      <c r="W26" s="19"/>
      <c r="X26" s="19"/>
      <c r="Y26" s="19"/>
      <c r="Z26" s="13"/>
      <c r="AA26" s="13"/>
      <c r="AB26" s="13"/>
      <c r="AC26" s="13"/>
      <c r="AD26" s="13"/>
      <c r="AE26" s="13"/>
    </row>
    <row r="27" ht="22.5" customHeight="1">
      <c r="A27" s="43"/>
      <c r="B27" s="43"/>
      <c r="C27" s="98">
        <f>IF(E27 &lt;&gt; "", VLOOKUP(E27,Calculos!$D$2:$F$9,3,0),"")</f>
        <v>6</v>
      </c>
      <c r="D27" s="99" t="str">
        <f>IFERROR(VLOOKUP(E27,Recetas!$AA$1:$AB$38,2,0), "")</f>
        <v/>
      </c>
      <c r="E27" s="100" t="str">
        <f>Calculos!D8</f>
        <v>Salsa Lv3</v>
      </c>
      <c r="F27" s="101">
        <f>Calculos!S30*(1-$P$13)</f>
        <v>0</v>
      </c>
      <c r="G27" s="102">
        <v>33502.0</v>
      </c>
      <c r="H27" s="103">
        <f t="shared" si="1"/>
        <v>0</v>
      </c>
      <c r="I27" s="11"/>
      <c r="J27" s="11"/>
      <c r="K27" s="109"/>
      <c r="M27" s="105"/>
      <c r="N27" s="106"/>
      <c r="O27" s="106"/>
      <c r="P27" s="106"/>
      <c r="Q27" s="107"/>
      <c r="R27" s="43"/>
      <c r="S27" s="78"/>
      <c r="T27" s="19"/>
      <c r="U27" s="43"/>
      <c r="V27" s="43"/>
      <c r="W27" s="19"/>
      <c r="X27" s="19"/>
      <c r="Y27" s="19"/>
      <c r="Z27" s="13"/>
      <c r="AA27" s="13"/>
      <c r="AB27" s="13"/>
      <c r="AC27" s="13"/>
      <c r="AD27" s="13"/>
      <c r="AE27" s="13"/>
    </row>
    <row r="28" ht="22.5" customHeight="1">
      <c r="A28" s="43"/>
      <c r="B28" s="43"/>
      <c r="C28" s="98">
        <f>IF(E28 &lt;&gt; "", VLOOKUP(E28,Calculos!$D$2:$F$9,3,0),"")</f>
        <v>7</v>
      </c>
      <c r="D28" s="99" t="str">
        <f>IFERROR(VLOOKUP(E28,Recetas!$AA$1:$AB$38,2,0), "")</f>
        <v/>
      </c>
      <c r="E28" s="100" t="str">
        <f>Calculos!D9</f>
        <v>Energia Ava.</v>
      </c>
      <c r="F28" s="101">
        <f>Calculos!U28</f>
        <v>0</v>
      </c>
      <c r="G28" s="101">
        <f>IF(E28 &lt;&gt; "",VLOOKUP(E28,'Lista de Precios'!B5:D59,3,0),"")</f>
        <v>3612</v>
      </c>
      <c r="H28" s="103">
        <f t="shared" si="1"/>
        <v>0</v>
      </c>
      <c r="I28" s="11"/>
      <c r="J28" s="11"/>
      <c r="K28" s="109"/>
      <c r="L28" s="86" t="str">
        <f>IFERROR(VLOOKUP($C$16 &amp; " .3",Recetas!AA39:AB119,2,0), "")</f>
        <v/>
      </c>
      <c r="M28" s="87">
        <f>IF(L28 = "", "", Calculos!D27)</f>
        <v>174284.6929</v>
      </c>
      <c r="N28" s="88"/>
      <c r="O28" s="89">
        <f>IF(L28 = "", "",Calculos!G27  )</f>
        <v>0</v>
      </c>
      <c r="P28" s="89">
        <f>IF($L28 = "", "",Calculos!I27  )</f>
        <v>0</v>
      </c>
      <c r="Q28" s="90">
        <f>IF($L28 = "", "",Calculos!H27  )</f>
        <v>179.5818432</v>
      </c>
      <c r="R28" s="43"/>
      <c r="S28" s="78"/>
      <c r="T28" s="19"/>
      <c r="U28" s="43"/>
      <c r="V28" s="43"/>
      <c r="W28" s="19"/>
      <c r="X28" s="19"/>
      <c r="Y28" s="19"/>
      <c r="Z28" s="13"/>
      <c r="AA28" s="13"/>
      <c r="AB28" s="13"/>
      <c r="AC28" s="13"/>
      <c r="AD28" s="13"/>
      <c r="AE28" s="13"/>
    </row>
    <row r="29" ht="22.5" customHeight="1">
      <c r="A29" s="43"/>
      <c r="B29" s="43"/>
      <c r="C29" s="110" t="str">
        <f>IF(E29 &lt;&gt; "", VLOOKUP(E29,Calculos!$D$2:$F$9,3,0),"")</f>
        <v/>
      </c>
      <c r="D29" s="111"/>
      <c r="E29" s="111"/>
      <c r="F29" s="112" t="s">
        <v>191</v>
      </c>
      <c r="G29" s="113" t="s">
        <v>192</v>
      </c>
      <c r="H29" s="114">
        <f>SUM(H21:H28)</f>
        <v>25066128.81</v>
      </c>
      <c r="I29" s="11"/>
      <c r="J29" s="43"/>
      <c r="K29" s="94"/>
      <c r="M29" s="95"/>
      <c r="N29" s="96"/>
      <c r="O29" s="96"/>
      <c r="P29" s="96"/>
      <c r="Q29" s="97"/>
      <c r="R29" s="43"/>
      <c r="S29" s="78"/>
      <c r="T29" s="19"/>
      <c r="U29" s="43"/>
      <c r="V29" s="43"/>
      <c r="W29" s="19"/>
      <c r="X29" s="19"/>
      <c r="Y29" s="19"/>
      <c r="Z29" s="13"/>
      <c r="AA29" s="13"/>
      <c r="AB29" s="13"/>
      <c r="AC29" s="13"/>
      <c r="AD29" s="13"/>
      <c r="AE29" s="13"/>
    </row>
    <row r="30" ht="22.5" customHeight="1">
      <c r="A30" s="43"/>
      <c r="B30" s="43"/>
      <c r="C30" s="113" t="s">
        <v>193</v>
      </c>
      <c r="D30" s="115"/>
      <c r="E30" s="115"/>
      <c r="F30" s="115"/>
      <c r="G30" s="115"/>
      <c r="H30" s="114">
        <f>H29+Calculos!AA28</f>
        <v>25329929.61</v>
      </c>
      <c r="I30" s="11"/>
      <c r="J30" s="43"/>
      <c r="K30" s="11"/>
      <c r="M30" s="105"/>
      <c r="N30" s="106"/>
      <c r="O30" s="106"/>
      <c r="P30" s="106"/>
      <c r="Q30" s="107"/>
      <c r="R30" s="43"/>
      <c r="S30" s="78"/>
      <c r="T30" s="19"/>
      <c r="U30" s="43"/>
      <c r="V30" s="43"/>
      <c r="W30" s="19"/>
      <c r="X30" s="19"/>
      <c r="Y30" s="19"/>
      <c r="Z30" s="13"/>
      <c r="AA30" s="13"/>
      <c r="AB30" s="13"/>
      <c r="AC30" s="13"/>
      <c r="AD30" s="13"/>
      <c r="AE30" s="13"/>
    </row>
    <row r="31" ht="22.5" customHeight="1">
      <c r="A31" s="43"/>
      <c r="B31" s="43"/>
      <c r="C31" s="11"/>
      <c r="D31" s="11"/>
      <c r="E31" s="11"/>
      <c r="F31" s="11"/>
      <c r="H31" s="11"/>
      <c r="I31" s="11"/>
      <c r="J31" s="43"/>
      <c r="K31" s="11"/>
      <c r="L31" s="48">
        <v>2.0</v>
      </c>
      <c r="M31" s="116"/>
      <c r="N31" s="117" t="s">
        <v>194</v>
      </c>
      <c r="O31" s="118">
        <f t="shared" ref="O31:P31" si="2">SUM(O19:O30)</f>
        <v>4284979.886</v>
      </c>
      <c r="P31" s="118">
        <f t="shared" si="2"/>
        <v>15781.48511</v>
      </c>
      <c r="Q31" s="118">
        <f>(SUM(Q19:Q30)/(4-COUNTBLANK(Q19,Q22,Q25,Q28)))</f>
        <v>180.8718157</v>
      </c>
      <c r="R31" s="119"/>
      <c r="S31" s="78"/>
      <c r="T31" s="19"/>
      <c r="U31" s="120"/>
      <c r="V31" s="121"/>
      <c r="W31" s="11"/>
      <c r="X31" s="11"/>
      <c r="Y31" s="11"/>
      <c r="Z31" s="13"/>
      <c r="AA31" s="13"/>
      <c r="AB31" s="13"/>
      <c r="AC31" s="13"/>
      <c r="AD31" s="13"/>
      <c r="AE31" s="13"/>
    </row>
    <row r="32" ht="22.5" customHeight="1">
      <c r="A32" s="13"/>
      <c r="B32" s="121"/>
      <c r="C32" s="11"/>
      <c r="D32" s="11"/>
      <c r="E32" s="11"/>
      <c r="H32" s="11"/>
      <c r="I32" s="11"/>
      <c r="J32" s="19"/>
      <c r="K32" s="11"/>
      <c r="L32" s="43"/>
      <c r="M32" s="116"/>
      <c r="O32" s="95"/>
      <c r="P32" s="95"/>
      <c r="Q32" s="95"/>
      <c r="R32" s="43"/>
      <c r="S32" s="78"/>
      <c r="T32" s="19"/>
      <c r="U32" s="43"/>
      <c r="V32" s="43"/>
      <c r="W32" s="19"/>
      <c r="X32" s="19"/>
      <c r="Y32" s="11"/>
      <c r="Z32" s="13"/>
      <c r="AA32" s="13"/>
      <c r="AB32" s="13"/>
      <c r="AC32" s="13"/>
      <c r="AD32" s="13"/>
      <c r="AE32" s="13"/>
    </row>
    <row r="33" ht="22.5" customHeight="1">
      <c r="A33" s="43"/>
      <c r="B33" s="43"/>
      <c r="C33" s="11"/>
      <c r="D33" s="11"/>
      <c r="E33" s="11"/>
      <c r="H33" s="11"/>
      <c r="I33" s="11"/>
      <c r="J33" s="19"/>
      <c r="K33" s="11"/>
      <c r="L33" s="43"/>
      <c r="M33" s="116"/>
      <c r="O33" s="105"/>
      <c r="P33" s="105"/>
      <c r="Q33" s="105"/>
      <c r="R33" s="43"/>
      <c r="S33" s="78"/>
      <c r="T33" s="19"/>
      <c r="U33" s="43"/>
      <c r="V33" s="43"/>
      <c r="W33" s="19"/>
      <c r="X33" s="19"/>
      <c r="Y33" s="11"/>
      <c r="Z33" s="13"/>
      <c r="AA33" s="13"/>
      <c r="AB33" s="13"/>
      <c r="AC33" s="13"/>
      <c r="AD33" s="13"/>
      <c r="AE33" s="13"/>
    </row>
    <row r="34" ht="22.5" customHeight="1">
      <c r="A34" s="43"/>
      <c r="B34" s="43"/>
      <c r="C34" s="122" t="s">
        <v>195</v>
      </c>
      <c r="H34" s="11"/>
      <c r="I34" s="11"/>
      <c r="J34" s="19"/>
      <c r="K34" s="11"/>
      <c r="L34" s="43"/>
      <c r="M34" s="19"/>
      <c r="N34" s="43"/>
      <c r="O34" s="43"/>
      <c r="P34" s="78"/>
      <c r="Q34" s="19"/>
      <c r="R34" s="43"/>
      <c r="S34" s="78"/>
      <c r="T34" s="19"/>
      <c r="U34" s="43"/>
      <c r="V34" s="43"/>
      <c r="W34" s="19"/>
      <c r="X34" s="19"/>
      <c r="Y34" s="11"/>
      <c r="Z34" s="13"/>
      <c r="AA34" s="13"/>
      <c r="AB34" s="13"/>
      <c r="AC34" s="13"/>
      <c r="AD34" s="13"/>
      <c r="AE34" s="13"/>
    </row>
    <row r="35" ht="22.5" customHeight="1">
      <c r="A35" s="43"/>
      <c r="B35" s="43"/>
      <c r="C35" s="11"/>
      <c r="D35" s="11"/>
      <c r="E35" s="11"/>
      <c r="F35" s="11"/>
      <c r="G35" s="123"/>
      <c r="H35" s="11"/>
      <c r="I35" s="11"/>
      <c r="J35" s="13"/>
      <c r="K35" s="11"/>
      <c r="L35" s="13"/>
      <c r="M35" s="13"/>
      <c r="N35" s="43"/>
      <c r="O35" s="43"/>
      <c r="P35" s="78"/>
      <c r="Q35" s="19"/>
      <c r="R35" s="43"/>
      <c r="S35" s="78"/>
      <c r="T35" s="19"/>
      <c r="U35" s="43"/>
      <c r="V35" s="43"/>
      <c r="W35" s="19"/>
      <c r="X35" s="19"/>
      <c r="Y35" s="11"/>
      <c r="Z35" s="13"/>
      <c r="AA35" s="13"/>
      <c r="AB35" s="13"/>
      <c r="AC35" s="13"/>
      <c r="AD35" s="13"/>
      <c r="AE35" s="13"/>
    </row>
    <row r="36" ht="22.5" customHeight="1">
      <c r="A36" s="11"/>
      <c r="B36" s="11"/>
      <c r="C36" s="11"/>
      <c r="D36" s="11"/>
      <c r="E36" s="11"/>
      <c r="F36" s="11"/>
      <c r="G36" s="11"/>
      <c r="H36" s="11"/>
      <c r="I36" s="11"/>
      <c r="J36" s="13"/>
      <c r="K36" s="11"/>
      <c r="L36" s="13"/>
      <c r="M36" s="11"/>
      <c r="N36" s="43"/>
      <c r="O36" s="124"/>
      <c r="P36" s="78"/>
      <c r="Q36" s="19"/>
      <c r="R36" s="119"/>
      <c r="S36" s="78"/>
      <c r="T36" s="19"/>
      <c r="U36" s="120"/>
      <c r="V36" s="121"/>
      <c r="W36" s="11"/>
      <c r="X36" s="11"/>
      <c r="Y36" s="11"/>
      <c r="Z36" s="13"/>
      <c r="AA36" s="13"/>
      <c r="AB36" s="13"/>
      <c r="AC36" s="13"/>
      <c r="AD36" s="13"/>
      <c r="AE36" s="13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3"/>
      <c r="K37" s="11"/>
      <c r="L37" s="13"/>
      <c r="M37" s="11"/>
      <c r="N37" s="43"/>
      <c r="O37" s="43"/>
      <c r="P37" s="43"/>
      <c r="Q37" s="43"/>
      <c r="R37" s="19"/>
      <c r="S37" s="78"/>
      <c r="T37" s="19"/>
      <c r="U37" s="120"/>
      <c r="V37" s="121"/>
      <c r="W37" s="11"/>
      <c r="X37" s="11"/>
      <c r="Y37" s="11"/>
      <c r="Z37" s="13"/>
      <c r="AA37" s="13"/>
      <c r="AB37" s="13"/>
      <c r="AC37" s="13"/>
      <c r="AD37" s="13"/>
      <c r="AE37" s="13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3"/>
      <c r="K38" s="11"/>
      <c r="L38" s="13"/>
      <c r="M38" s="11"/>
      <c r="N38" s="19"/>
      <c r="O38" s="43"/>
      <c r="P38" s="43"/>
      <c r="Q38" s="43"/>
      <c r="R38" s="19"/>
      <c r="S38" s="78"/>
      <c r="T38" s="19"/>
      <c r="U38" s="120"/>
      <c r="V38" s="121"/>
      <c r="W38" s="11"/>
      <c r="X38" s="11"/>
      <c r="Y38" s="11"/>
      <c r="Z38" s="13"/>
      <c r="AA38" s="13"/>
      <c r="AB38" s="13"/>
      <c r="AC38" s="13"/>
      <c r="AD38" s="13"/>
      <c r="AE38" s="13"/>
    </row>
    <row r="39">
      <c r="A39" s="11"/>
      <c r="B39" s="11"/>
      <c r="C39" s="11"/>
      <c r="D39" s="11"/>
      <c r="E39" s="13"/>
      <c r="F39" s="11"/>
      <c r="G39" s="11"/>
      <c r="H39" s="11"/>
      <c r="I39" s="11"/>
      <c r="J39" s="11"/>
      <c r="K39" s="13"/>
      <c r="L39" s="13"/>
      <c r="M39" s="13"/>
      <c r="N39" s="19"/>
      <c r="O39" s="19"/>
      <c r="P39" s="43"/>
      <c r="Q39" s="43"/>
      <c r="R39" s="19"/>
      <c r="S39" s="78"/>
      <c r="T39" s="19"/>
      <c r="U39" s="120"/>
      <c r="V39" s="121"/>
      <c r="W39" s="11"/>
      <c r="X39" s="11"/>
      <c r="Y39" s="11"/>
      <c r="Z39" s="13"/>
      <c r="AA39" s="13"/>
      <c r="AB39" s="13"/>
      <c r="AC39" s="13"/>
      <c r="AD39" s="13"/>
      <c r="AE39" s="13"/>
    </row>
    <row r="40">
      <c r="A40" s="11"/>
      <c r="B40" s="11"/>
      <c r="C40" s="11"/>
      <c r="D40" s="11"/>
      <c r="E40" s="13"/>
      <c r="F40" s="11"/>
      <c r="G40" s="11"/>
      <c r="H40" s="11"/>
      <c r="I40" s="11"/>
      <c r="J40" s="11"/>
      <c r="K40" s="13"/>
      <c r="L40" s="13"/>
      <c r="M40" s="11"/>
      <c r="N40" s="19"/>
      <c r="O40" s="19"/>
      <c r="P40" s="43"/>
      <c r="Q40" s="43"/>
      <c r="R40" s="19"/>
      <c r="S40" s="78"/>
      <c r="T40" s="19"/>
      <c r="U40" s="120"/>
      <c r="V40" s="121"/>
      <c r="W40" s="11"/>
      <c r="X40" s="11"/>
      <c r="Y40" s="11"/>
      <c r="Z40" s="13"/>
      <c r="AA40" s="13"/>
      <c r="AB40" s="13"/>
      <c r="AC40" s="13"/>
      <c r="AD40" s="13"/>
      <c r="AE40" s="13"/>
    </row>
    <row r="41">
      <c r="A41" s="11"/>
      <c r="B41" s="11"/>
      <c r="C41" s="11"/>
      <c r="D41" s="11"/>
      <c r="E41" s="13"/>
      <c r="F41" s="11"/>
      <c r="G41" s="11"/>
      <c r="H41" s="11"/>
      <c r="I41" s="11"/>
      <c r="J41" s="11"/>
      <c r="K41" s="13"/>
      <c r="L41" s="13"/>
      <c r="M41" s="11"/>
      <c r="N41" s="11"/>
      <c r="O41" s="11"/>
      <c r="P41" s="13"/>
      <c r="Q41" s="13"/>
      <c r="R41" s="11"/>
      <c r="S41" s="125"/>
      <c r="T41" s="11"/>
      <c r="U41" s="120"/>
      <c r="V41" s="121"/>
      <c r="W41" s="11"/>
      <c r="X41" s="11"/>
      <c r="Y41" s="11"/>
      <c r="Z41" s="13"/>
      <c r="AA41" s="13"/>
      <c r="AB41" s="13"/>
      <c r="AC41" s="13"/>
      <c r="AD41" s="13"/>
      <c r="AE41" s="13"/>
    </row>
    <row r="42">
      <c r="A42" s="11"/>
      <c r="B42" s="11"/>
      <c r="C42" s="11"/>
      <c r="D42" s="11"/>
      <c r="E42" s="13"/>
      <c r="F42" s="11"/>
      <c r="G42" s="11"/>
      <c r="H42" s="11"/>
      <c r="I42" s="11"/>
      <c r="J42" s="11"/>
      <c r="K42" s="13"/>
      <c r="L42" s="13"/>
      <c r="M42" s="11"/>
      <c r="N42" s="13"/>
      <c r="O42" s="13"/>
      <c r="P42" s="13"/>
      <c r="Q42" s="11"/>
      <c r="R42" s="11"/>
      <c r="S42" s="125"/>
      <c r="T42" s="11"/>
      <c r="U42" s="120"/>
      <c r="V42" s="121"/>
      <c r="W42" s="11"/>
      <c r="X42" s="11"/>
      <c r="Y42" s="11"/>
      <c r="Z42" s="13"/>
      <c r="AA42" s="13"/>
      <c r="AB42" s="13"/>
      <c r="AC42" s="13"/>
      <c r="AD42" s="13"/>
      <c r="AE42" s="13"/>
    </row>
    <row r="43">
      <c r="A43" s="11"/>
      <c r="B43" s="11"/>
      <c r="C43" s="11"/>
      <c r="D43" s="11"/>
      <c r="E43" s="11"/>
      <c r="F43" s="11"/>
      <c r="G43" s="13"/>
      <c r="H43" s="11"/>
      <c r="I43" s="11"/>
      <c r="J43" s="13"/>
      <c r="K43" s="11"/>
      <c r="L43" s="11"/>
      <c r="M43" s="13"/>
      <c r="N43" s="11"/>
      <c r="O43" s="13"/>
      <c r="P43" s="13"/>
      <c r="Q43" s="13"/>
      <c r="R43" s="11"/>
      <c r="S43" s="125"/>
      <c r="T43" s="11"/>
      <c r="U43" s="120"/>
      <c r="V43" s="121"/>
      <c r="W43" s="11"/>
      <c r="X43" s="11"/>
      <c r="Y43" s="11"/>
      <c r="Z43" s="13"/>
      <c r="AA43" s="13"/>
      <c r="AB43" s="13"/>
      <c r="AC43" s="13"/>
      <c r="AD43" s="13"/>
      <c r="AE43" s="13"/>
    </row>
    <row r="44">
      <c r="A44" s="11"/>
      <c r="B44" s="11"/>
      <c r="C44" s="11"/>
      <c r="D44" s="11"/>
      <c r="E44" s="11"/>
      <c r="F44" s="13"/>
      <c r="G44" s="13"/>
      <c r="H44" s="11"/>
      <c r="I44" s="11"/>
      <c r="J44" s="11"/>
      <c r="K44" s="11"/>
      <c r="L44" s="11"/>
      <c r="M44" s="13"/>
      <c r="N44" s="13"/>
      <c r="O44" s="13"/>
      <c r="P44" s="13"/>
      <c r="Q44" s="11"/>
      <c r="R44" s="11"/>
      <c r="S44" s="125"/>
      <c r="T44" s="11"/>
      <c r="U44" s="120"/>
      <c r="V44" s="121"/>
      <c r="W44" s="11"/>
      <c r="X44" s="11"/>
      <c r="Y44" s="11"/>
      <c r="Z44" s="13"/>
      <c r="AA44" s="13"/>
      <c r="AB44" s="13"/>
      <c r="AC44" s="13"/>
      <c r="AD44" s="13"/>
      <c r="AE44" s="13"/>
    </row>
    <row r="45">
      <c r="A45" s="11"/>
      <c r="B45" s="11"/>
      <c r="C45" s="11"/>
      <c r="D45" s="11"/>
      <c r="E45" s="11"/>
      <c r="F45" s="11"/>
      <c r="G45" s="13"/>
      <c r="H45" s="11"/>
      <c r="I45" s="11"/>
      <c r="J45" s="11"/>
      <c r="K45" s="11"/>
      <c r="L45" s="11"/>
      <c r="M45" s="13"/>
      <c r="N45" s="13"/>
      <c r="O45" s="11"/>
      <c r="P45" s="11"/>
      <c r="Q45" s="13"/>
      <c r="R45" s="11"/>
      <c r="S45" s="125"/>
      <c r="T45" s="11"/>
      <c r="U45" s="120"/>
      <c r="V45" s="13"/>
      <c r="W45" s="11"/>
      <c r="X45" s="11"/>
      <c r="Y45" s="11"/>
      <c r="Z45" s="13"/>
      <c r="AA45" s="13"/>
      <c r="AB45" s="13"/>
      <c r="AC45" s="13"/>
      <c r="AD45" s="13"/>
      <c r="AE45" s="13"/>
    </row>
    <row r="46">
      <c r="A46" s="11"/>
      <c r="B46" s="11"/>
      <c r="C46" s="11"/>
      <c r="D46" s="11"/>
      <c r="E46" s="11"/>
      <c r="F46" s="11"/>
      <c r="G46" s="13"/>
      <c r="H46" s="11"/>
      <c r="I46" s="11"/>
      <c r="J46" s="11"/>
      <c r="K46" s="11"/>
      <c r="L46" s="11"/>
      <c r="M46" s="13"/>
      <c r="N46" s="13"/>
      <c r="O46" s="11"/>
      <c r="P46" s="13"/>
      <c r="Q46" s="11"/>
      <c r="R46" s="11"/>
      <c r="S46" s="125"/>
      <c r="T46" s="11"/>
      <c r="U46" s="120"/>
      <c r="V46" s="121"/>
      <c r="W46" s="11"/>
      <c r="X46" s="11"/>
      <c r="Y46" s="11"/>
      <c r="Z46" s="13"/>
      <c r="AA46" s="13"/>
      <c r="AB46" s="13"/>
      <c r="AC46" s="13"/>
      <c r="AD46" s="13"/>
      <c r="AE46" s="13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3"/>
      <c r="M47" s="11"/>
      <c r="N47" s="11"/>
      <c r="O47" s="13"/>
      <c r="P47" s="11"/>
      <c r="Q47" s="13"/>
      <c r="R47" s="11"/>
      <c r="S47" s="126"/>
      <c r="T47" s="11"/>
      <c r="U47" s="120"/>
      <c r="V47" s="13"/>
      <c r="W47" s="11"/>
      <c r="X47" s="11"/>
      <c r="Y47" s="11"/>
      <c r="Z47" s="13"/>
      <c r="AA47" s="13"/>
      <c r="AB47" s="13"/>
      <c r="AC47" s="13"/>
      <c r="AD47" s="13"/>
      <c r="AE47" s="13"/>
    </row>
    <row r="48">
      <c r="A48" s="11"/>
      <c r="B48" s="11"/>
      <c r="C48" s="11"/>
      <c r="D48" s="11"/>
      <c r="E48" s="11"/>
      <c r="F48" s="11"/>
      <c r="G48" s="127"/>
      <c r="H48" s="128"/>
      <c r="I48" s="127"/>
      <c r="J48" s="127"/>
      <c r="K48" s="127"/>
      <c r="L48" s="127"/>
      <c r="M48" s="127"/>
      <c r="N48" s="127"/>
      <c r="O48" s="128"/>
      <c r="P48" s="128"/>
      <c r="Q48" s="13"/>
      <c r="R48" s="11"/>
      <c r="S48" s="125"/>
      <c r="T48" s="11"/>
      <c r="U48" s="120"/>
      <c r="V48" s="13"/>
      <c r="W48" s="11"/>
      <c r="X48" s="11"/>
      <c r="Y48" s="11"/>
      <c r="Z48" s="13"/>
      <c r="AA48" s="13"/>
      <c r="AB48" s="13"/>
      <c r="AC48" s="13"/>
      <c r="AD48" s="13"/>
      <c r="AE48" s="13"/>
    </row>
    <row r="49">
      <c r="A49" s="11"/>
      <c r="B49" s="11"/>
      <c r="C49" s="11"/>
      <c r="D49" s="11"/>
      <c r="E49" s="11"/>
      <c r="F49" s="11"/>
      <c r="G49" s="127"/>
      <c r="H49" s="127"/>
      <c r="I49" s="127"/>
      <c r="J49" s="128"/>
      <c r="K49" s="127"/>
      <c r="L49" s="127"/>
      <c r="M49" s="127"/>
      <c r="N49" s="128"/>
      <c r="O49" s="128"/>
      <c r="P49" s="127"/>
      <c r="Q49" s="13"/>
      <c r="R49" s="11"/>
      <c r="S49" s="125"/>
      <c r="T49" s="11"/>
      <c r="U49" s="120"/>
      <c r="V49" s="121"/>
      <c r="W49" s="11"/>
      <c r="X49" s="11"/>
      <c r="Y49" s="11"/>
      <c r="Z49" s="13"/>
      <c r="AA49" s="13"/>
      <c r="AB49" s="13"/>
      <c r="AC49" s="13"/>
      <c r="AD49" s="13"/>
      <c r="AE49" s="13"/>
    </row>
    <row r="50">
      <c r="A50" s="11"/>
      <c r="B50" s="11"/>
      <c r="C50" s="11"/>
      <c r="D50" s="11"/>
      <c r="E50" s="11"/>
      <c r="F50" s="13"/>
      <c r="G50" s="127"/>
      <c r="H50" s="127"/>
      <c r="I50" s="127"/>
      <c r="J50" s="127"/>
      <c r="K50" s="127"/>
      <c r="L50" s="127"/>
      <c r="M50" s="127"/>
      <c r="N50" s="128"/>
      <c r="O50" s="128"/>
      <c r="P50" s="127"/>
      <c r="Q50" s="11"/>
      <c r="R50" s="13"/>
      <c r="S50" s="125"/>
      <c r="T50" s="11"/>
      <c r="U50" s="120"/>
      <c r="V50" s="13"/>
      <c r="W50" s="11"/>
      <c r="X50" s="11"/>
      <c r="Y50" s="11"/>
      <c r="Z50" s="13"/>
      <c r="AA50" s="13"/>
      <c r="AB50" s="13"/>
      <c r="AC50" s="13"/>
      <c r="AD50" s="13"/>
      <c r="AE50" s="13"/>
    </row>
    <row r="51">
      <c r="A51" s="11"/>
      <c r="B51" s="11"/>
      <c r="C51" s="11"/>
      <c r="D51" s="11"/>
      <c r="E51" s="11"/>
      <c r="F51" s="13"/>
      <c r="G51" s="127"/>
      <c r="H51" s="127"/>
      <c r="I51" s="127"/>
      <c r="J51" s="127"/>
      <c r="K51" s="127"/>
      <c r="L51" s="127"/>
      <c r="M51" s="127"/>
      <c r="N51" s="128"/>
      <c r="O51" s="128"/>
      <c r="P51" s="127"/>
      <c r="Q51" s="11"/>
      <c r="R51" s="13"/>
      <c r="S51" s="125"/>
      <c r="T51" s="11"/>
      <c r="U51" s="120"/>
      <c r="V51" s="121"/>
      <c r="W51" s="11"/>
      <c r="X51" s="11"/>
      <c r="Y51" s="11"/>
      <c r="Z51" s="13"/>
      <c r="AA51" s="13"/>
      <c r="AB51" s="13"/>
      <c r="AC51" s="13"/>
      <c r="AD51" s="13"/>
      <c r="AE51" s="13"/>
    </row>
    <row r="52">
      <c r="A52" s="11"/>
      <c r="B52" s="11"/>
      <c r="C52" s="11"/>
      <c r="D52" s="11"/>
      <c r="E52" s="11"/>
      <c r="F52" s="13"/>
      <c r="G52" s="127"/>
      <c r="H52" s="127"/>
      <c r="I52" s="128"/>
      <c r="J52" s="127"/>
      <c r="K52" s="127"/>
      <c r="L52" s="127"/>
      <c r="M52" s="128"/>
      <c r="N52" s="127"/>
      <c r="O52" s="127"/>
      <c r="P52" s="128"/>
      <c r="Q52" s="11"/>
      <c r="R52" s="13"/>
      <c r="S52" s="13"/>
      <c r="T52" s="11"/>
      <c r="U52" s="13"/>
      <c r="V52" s="13"/>
      <c r="W52" s="11"/>
      <c r="X52" s="11"/>
      <c r="Y52" s="11"/>
      <c r="Z52" s="13"/>
      <c r="AA52" s="13"/>
      <c r="AB52" s="13"/>
      <c r="AC52" s="13"/>
      <c r="AD52" s="13"/>
      <c r="AE52" s="13"/>
    </row>
    <row r="53">
      <c r="A53" s="11"/>
      <c r="B53" s="11"/>
      <c r="C53" s="11"/>
      <c r="D53" s="11"/>
      <c r="E53" s="11"/>
      <c r="F53" s="13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3"/>
      <c r="R53" s="13"/>
      <c r="S53" s="13"/>
      <c r="T53" s="11"/>
      <c r="U53" s="13"/>
      <c r="V53" s="13"/>
      <c r="W53" s="11"/>
      <c r="X53" s="11"/>
      <c r="Y53" s="11"/>
      <c r="Z53" s="13"/>
      <c r="AA53" s="13"/>
      <c r="AB53" s="13"/>
      <c r="AC53" s="13"/>
      <c r="AD53" s="13"/>
      <c r="AE53" s="13"/>
    </row>
    <row r="54">
      <c r="A54" s="11"/>
      <c r="B54" s="11"/>
      <c r="C54" s="11"/>
      <c r="D54" s="11"/>
      <c r="E54" s="11"/>
      <c r="F54" s="11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3"/>
      <c r="R54" s="11"/>
      <c r="S54" s="13"/>
      <c r="T54" s="11"/>
      <c r="U54" s="13"/>
      <c r="V54" s="13"/>
      <c r="W54" s="11"/>
      <c r="X54" s="11"/>
      <c r="Y54" s="11"/>
      <c r="Z54" s="13"/>
      <c r="AA54" s="13"/>
      <c r="AB54" s="13"/>
      <c r="AC54" s="13"/>
      <c r="AD54" s="13"/>
      <c r="AE54" s="13"/>
    </row>
    <row r="55">
      <c r="A55" s="11"/>
      <c r="B55" s="11"/>
      <c r="C55" s="11"/>
      <c r="D55" s="11"/>
      <c r="E55" s="11"/>
      <c r="F55" s="11"/>
      <c r="G55" s="127"/>
      <c r="H55" s="127"/>
      <c r="I55" s="127"/>
      <c r="J55" s="127"/>
      <c r="K55" s="127"/>
      <c r="L55" s="128"/>
      <c r="M55" s="127"/>
      <c r="N55" s="127"/>
      <c r="O55" s="127"/>
      <c r="P55" s="128"/>
      <c r="Q55" s="13"/>
      <c r="R55" s="11"/>
      <c r="S55" s="13"/>
      <c r="T55" s="11"/>
      <c r="U55" s="13"/>
      <c r="V55" s="13"/>
      <c r="W55" s="11"/>
      <c r="X55" s="11"/>
      <c r="Y55" s="11"/>
      <c r="Z55" s="13"/>
      <c r="AA55" s="13"/>
      <c r="AB55" s="13"/>
      <c r="AC55" s="13"/>
      <c r="AD55" s="13"/>
      <c r="AE55" s="13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3"/>
      <c r="M56" s="11"/>
      <c r="N56" s="11"/>
      <c r="O56" s="11"/>
      <c r="P56" s="13"/>
      <c r="Q56" s="13"/>
      <c r="R56" s="11"/>
      <c r="S56" s="13"/>
      <c r="T56" s="11"/>
      <c r="U56" s="13"/>
      <c r="V56" s="13"/>
      <c r="W56" s="11"/>
      <c r="X56" s="11"/>
      <c r="Y56" s="11"/>
      <c r="Z56" s="13"/>
      <c r="AA56" s="13"/>
      <c r="AB56" s="13"/>
      <c r="AC56" s="13"/>
      <c r="AD56" s="13"/>
      <c r="AE56" s="13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3"/>
      <c r="M57" s="11"/>
      <c r="N57" s="11"/>
      <c r="O57" s="11"/>
      <c r="P57" s="13"/>
      <c r="Q57" s="13"/>
      <c r="R57" s="11"/>
      <c r="S57" s="13"/>
      <c r="T57" s="11"/>
      <c r="U57" s="13"/>
      <c r="V57" s="13"/>
      <c r="W57" s="11"/>
      <c r="X57" s="11"/>
      <c r="Y57" s="11"/>
      <c r="Z57" s="13"/>
      <c r="AA57" s="13"/>
      <c r="AB57" s="13"/>
      <c r="AC57" s="13"/>
      <c r="AD57" s="13"/>
      <c r="AE57" s="13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3"/>
      <c r="M58" s="11"/>
      <c r="N58" s="11"/>
      <c r="O58" s="13"/>
      <c r="P58" s="13"/>
      <c r="Q58" s="11"/>
      <c r="R58" s="11"/>
      <c r="S58" s="13"/>
      <c r="T58" s="11"/>
      <c r="U58" s="13"/>
      <c r="V58" s="13"/>
      <c r="W58" s="11"/>
      <c r="X58" s="11"/>
      <c r="Y58" s="11"/>
      <c r="Z58" s="13"/>
      <c r="AA58" s="13"/>
      <c r="AB58" s="13"/>
      <c r="AC58" s="13"/>
      <c r="AD58" s="13"/>
      <c r="AE58" s="13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3"/>
      <c r="M59" s="11"/>
      <c r="N59" s="11"/>
      <c r="O59" s="11"/>
      <c r="P59" s="13"/>
      <c r="Q59" s="13"/>
      <c r="R59" s="11"/>
      <c r="S59" s="13"/>
      <c r="T59" s="11"/>
      <c r="U59" s="13"/>
      <c r="V59" s="13"/>
      <c r="W59" s="11"/>
      <c r="X59" s="11"/>
      <c r="Y59" s="11"/>
      <c r="Z59" s="13"/>
      <c r="AA59" s="13"/>
      <c r="AB59" s="13"/>
      <c r="AC59" s="13"/>
      <c r="AD59" s="13"/>
      <c r="AE59" s="13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3"/>
      <c r="M60" s="11"/>
      <c r="N60" s="11"/>
      <c r="O60" s="11"/>
      <c r="P60" s="13"/>
      <c r="Q60" s="13"/>
      <c r="R60" s="11"/>
      <c r="S60" s="13"/>
      <c r="T60" s="11"/>
      <c r="U60" s="13"/>
      <c r="V60" s="13"/>
      <c r="W60" s="11"/>
      <c r="X60" s="11"/>
      <c r="Y60" s="11"/>
      <c r="Z60" s="13"/>
      <c r="AA60" s="13"/>
      <c r="AB60" s="13"/>
      <c r="AC60" s="13"/>
      <c r="AD60" s="13"/>
      <c r="AE60" s="13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3"/>
      <c r="M61" s="11"/>
      <c r="N61" s="11"/>
      <c r="O61" s="11"/>
      <c r="P61" s="13"/>
      <c r="Q61" s="13"/>
      <c r="R61" s="11"/>
      <c r="S61" s="13"/>
      <c r="T61" s="11"/>
      <c r="U61" s="13"/>
      <c r="V61" s="13"/>
      <c r="W61" s="11"/>
      <c r="X61" s="11"/>
      <c r="Y61" s="11"/>
      <c r="Z61" s="13"/>
      <c r="AA61" s="13"/>
      <c r="AB61" s="13"/>
      <c r="AC61" s="13"/>
      <c r="AD61" s="13"/>
      <c r="AE61" s="13"/>
    </row>
    <row r="62">
      <c r="A62" s="11"/>
      <c r="B62" s="11"/>
      <c r="C62" s="11"/>
      <c r="D62" s="11"/>
      <c r="E62" s="11"/>
      <c r="F62" s="13"/>
      <c r="G62" s="13"/>
      <c r="H62" s="11"/>
      <c r="I62" s="11"/>
      <c r="J62" s="11"/>
      <c r="K62" s="11"/>
      <c r="L62" s="13"/>
      <c r="M62" s="13"/>
      <c r="N62" s="13"/>
      <c r="O62" s="13"/>
      <c r="P62" s="13"/>
      <c r="Q62" s="13"/>
      <c r="R62" s="13"/>
      <c r="S62" s="13"/>
      <c r="T62" s="11"/>
      <c r="U62" s="13"/>
      <c r="V62" s="13"/>
      <c r="W62" s="11"/>
      <c r="X62" s="11"/>
      <c r="Y62" s="11"/>
      <c r="Z62" s="13"/>
      <c r="AA62" s="13"/>
      <c r="AB62" s="13"/>
      <c r="AC62" s="13"/>
      <c r="AD62" s="13"/>
      <c r="AE62" s="13"/>
    </row>
    <row r="63">
      <c r="A63" s="11"/>
      <c r="B63" s="11"/>
      <c r="C63" s="11"/>
      <c r="D63" s="11"/>
      <c r="E63" s="11"/>
      <c r="F63" s="13"/>
      <c r="G63" s="13"/>
      <c r="H63" s="11"/>
      <c r="I63" s="11"/>
      <c r="J63" s="11"/>
      <c r="K63" s="11"/>
      <c r="L63" s="13"/>
      <c r="M63" s="13"/>
      <c r="N63" s="13"/>
      <c r="O63" s="11"/>
      <c r="P63" s="13"/>
      <c r="Q63" s="13"/>
      <c r="R63" s="13"/>
      <c r="S63" s="129"/>
      <c r="T63" s="11"/>
      <c r="U63" s="13"/>
      <c r="V63" s="13"/>
      <c r="W63" s="11"/>
      <c r="X63" s="11"/>
      <c r="Y63" s="11"/>
      <c r="Z63" s="13"/>
      <c r="AA63" s="13"/>
      <c r="AB63" s="13"/>
      <c r="AC63" s="13"/>
      <c r="AD63" s="13"/>
      <c r="AE63" s="13"/>
    </row>
    <row r="64">
      <c r="A64" s="11"/>
      <c r="B64" s="11"/>
      <c r="C64" s="11"/>
      <c r="D64" s="11"/>
      <c r="E64" s="11"/>
      <c r="F64" s="11"/>
      <c r="G64" s="13"/>
      <c r="H64" s="11"/>
      <c r="I64" s="11"/>
      <c r="J64" s="11"/>
      <c r="K64" s="11"/>
      <c r="L64" s="13"/>
      <c r="M64" s="13"/>
      <c r="N64" s="13"/>
      <c r="O64" s="11"/>
      <c r="P64" s="13"/>
      <c r="Q64" s="13"/>
      <c r="R64" s="13"/>
      <c r="S64" s="13"/>
      <c r="T64" s="11"/>
      <c r="U64" s="13"/>
      <c r="V64" s="13"/>
      <c r="W64" s="11"/>
      <c r="X64" s="11"/>
      <c r="Y64" s="11"/>
      <c r="Z64" s="13"/>
      <c r="AA64" s="13"/>
      <c r="AB64" s="13"/>
      <c r="AC64" s="13"/>
      <c r="AD64" s="13"/>
      <c r="AE64" s="13"/>
    </row>
    <row r="65">
      <c r="A65" s="11"/>
      <c r="B65" s="11"/>
      <c r="C65" s="11"/>
      <c r="D65" s="11"/>
      <c r="E65" s="11"/>
      <c r="F65" s="11"/>
      <c r="G65" s="13"/>
      <c r="H65" s="11"/>
      <c r="I65" s="11"/>
      <c r="J65" s="11"/>
      <c r="K65" s="11"/>
      <c r="L65" s="13"/>
      <c r="M65" s="13"/>
      <c r="N65" s="13"/>
      <c r="O65" s="11"/>
      <c r="P65" s="13"/>
      <c r="Q65" s="13"/>
      <c r="R65" s="13"/>
      <c r="S65" s="13"/>
      <c r="T65" s="11"/>
      <c r="U65" s="13"/>
      <c r="V65" s="13"/>
      <c r="W65" s="11"/>
      <c r="X65" s="11"/>
      <c r="Y65" s="11"/>
      <c r="Z65" s="13"/>
      <c r="AA65" s="13"/>
      <c r="AB65" s="13"/>
      <c r="AC65" s="13"/>
      <c r="AD65" s="13"/>
      <c r="AE65" s="13"/>
    </row>
    <row r="66">
      <c r="A66" s="11"/>
      <c r="B66" s="11"/>
      <c r="C66" s="11"/>
      <c r="D66" s="11"/>
      <c r="E66" s="11"/>
      <c r="F66" s="13"/>
      <c r="G66" s="11"/>
      <c r="H66" s="11"/>
      <c r="I66" s="11"/>
      <c r="J66" s="11"/>
      <c r="K66" s="11"/>
      <c r="L66" s="11"/>
      <c r="M66" s="13"/>
      <c r="N66" s="13"/>
      <c r="O66" s="13"/>
      <c r="P66" s="13"/>
      <c r="Q66" s="11"/>
      <c r="R66" s="13"/>
      <c r="S66" s="13"/>
      <c r="T66" s="11"/>
      <c r="U66" s="13"/>
      <c r="V66" s="13"/>
      <c r="W66" s="11"/>
      <c r="X66" s="11"/>
      <c r="Y66" s="11"/>
      <c r="Z66" s="13"/>
      <c r="AA66" s="13"/>
      <c r="AB66" s="13"/>
      <c r="AC66" s="13"/>
      <c r="AD66" s="13"/>
      <c r="AE66" s="13"/>
    </row>
    <row r="67">
      <c r="A67" s="11"/>
      <c r="B67" s="11"/>
      <c r="C67" s="11"/>
      <c r="D67" s="11"/>
      <c r="E67" s="11"/>
      <c r="F67" s="13"/>
      <c r="G67" s="11"/>
      <c r="H67" s="11"/>
      <c r="I67" s="11"/>
      <c r="J67" s="11"/>
      <c r="K67" s="11"/>
      <c r="L67" s="11"/>
      <c r="M67" s="13"/>
      <c r="N67" s="13"/>
      <c r="O67" s="11"/>
      <c r="P67" s="13"/>
      <c r="Q67" s="13"/>
      <c r="R67" s="13"/>
      <c r="S67" s="13"/>
      <c r="T67" s="11"/>
      <c r="U67" s="13"/>
      <c r="V67" s="13"/>
      <c r="W67" s="11"/>
      <c r="X67" s="11"/>
      <c r="Y67" s="11"/>
      <c r="Z67" s="13"/>
      <c r="AA67" s="13"/>
      <c r="AB67" s="13"/>
      <c r="AC67" s="13"/>
      <c r="AD67" s="13"/>
      <c r="AE67" s="13"/>
    </row>
    <row r="68">
      <c r="A68" s="11"/>
      <c r="B68" s="11"/>
      <c r="C68" s="11"/>
      <c r="D68" s="11"/>
      <c r="E68" s="11"/>
      <c r="F68" s="13"/>
      <c r="G68" s="11"/>
      <c r="H68" s="11"/>
      <c r="I68" s="11"/>
      <c r="J68" s="11"/>
      <c r="K68" s="11"/>
      <c r="L68" s="11"/>
      <c r="M68" s="13"/>
      <c r="N68" s="13"/>
      <c r="O68" s="11"/>
      <c r="P68" s="13"/>
      <c r="Q68" s="13"/>
      <c r="R68" s="13"/>
      <c r="S68" s="13"/>
      <c r="T68" s="11"/>
      <c r="U68" s="13"/>
      <c r="V68" s="13"/>
      <c r="W68" s="11"/>
      <c r="X68" s="11"/>
      <c r="Y68" s="11"/>
      <c r="Z68" s="13"/>
      <c r="AA68" s="13"/>
      <c r="AB68" s="13"/>
      <c r="AC68" s="13"/>
      <c r="AD68" s="13"/>
      <c r="AE68" s="13"/>
    </row>
    <row r="69">
      <c r="A69" s="11"/>
      <c r="B69" s="11"/>
      <c r="C69" s="11"/>
      <c r="D69" s="11"/>
      <c r="E69" s="11"/>
      <c r="F69" s="13"/>
      <c r="G69" s="11"/>
      <c r="H69" s="11"/>
      <c r="I69" s="11"/>
      <c r="J69" s="11"/>
      <c r="K69" s="11"/>
      <c r="L69" s="11"/>
      <c r="M69" s="13"/>
      <c r="N69" s="13"/>
      <c r="O69" s="11"/>
      <c r="P69" s="13"/>
      <c r="Q69" s="13"/>
      <c r="R69" s="13"/>
      <c r="S69" s="13"/>
      <c r="T69" s="11"/>
      <c r="U69" s="13"/>
      <c r="V69" s="13"/>
      <c r="W69" s="11"/>
      <c r="X69" s="11"/>
      <c r="Y69" s="11"/>
      <c r="Z69" s="13"/>
      <c r="AA69" s="13"/>
      <c r="AB69" s="13"/>
      <c r="AC69" s="13"/>
      <c r="AD69" s="13"/>
      <c r="AE69" s="13"/>
    </row>
    <row r="70">
      <c r="A70" s="11"/>
      <c r="B70" s="11"/>
      <c r="C70" s="11"/>
      <c r="D70" s="11"/>
      <c r="E70" s="11"/>
      <c r="F70" s="13"/>
      <c r="G70" s="11"/>
      <c r="H70" s="11"/>
      <c r="I70" s="11"/>
      <c r="J70" s="11"/>
      <c r="K70" s="11"/>
      <c r="L70" s="13"/>
      <c r="M70" s="11"/>
      <c r="N70" s="13"/>
      <c r="O70" s="13"/>
      <c r="P70" s="13"/>
      <c r="Q70" s="13"/>
      <c r="R70" s="11"/>
      <c r="S70" s="13"/>
      <c r="T70" s="11"/>
      <c r="U70" s="13"/>
      <c r="V70" s="13"/>
      <c r="W70" s="11"/>
      <c r="X70" s="11"/>
      <c r="Y70" s="11"/>
      <c r="Z70" s="13"/>
      <c r="AA70" s="13"/>
      <c r="AB70" s="13"/>
      <c r="AC70" s="13"/>
      <c r="AD70" s="13"/>
      <c r="AE70" s="13"/>
    </row>
    <row r="71">
      <c r="A71" s="11"/>
      <c r="B71" s="11"/>
      <c r="C71" s="11"/>
      <c r="D71" s="11"/>
      <c r="E71" s="11"/>
      <c r="F71" s="13"/>
      <c r="G71" s="11"/>
      <c r="H71" s="11"/>
      <c r="I71" s="11"/>
      <c r="J71" s="11"/>
      <c r="K71" s="11"/>
      <c r="L71" s="13"/>
      <c r="M71" s="11"/>
      <c r="N71" s="13"/>
      <c r="O71" s="11"/>
      <c r="P71" s="13"/>
      <c r="Q71" s="13"/>
      <c r="R71" s="11"/>
      <c r="S71" s="13"/>
      <c r="T71" s="11"/>
      <c r="U71" s="13"/>
      <c r="V71" s="13"/>
      <c r="W71" s="11"/>
      <c r="X71" s="11"/>
      <c r="Y71" s="11"/>
      <c r="Z71" s="13"/>
      <c r="AA71" s="13"/>
      <c r="AB71" s="13"/>
      <c r="AC71" s="13"/>
      <c r="AD71" s="13"/>
      <c r="AE71" s="13"/>
    </row>
    <row r="72">
      <c r="A72" s="11"/>
      <c r="B72" s="11"/>
      <c r="C72" s="11"/>
      <c r="D72" s="11"/>
      <c r="E72" s="11"/>
      <c r="F72" s="13"/>
      <c r="G72" s="11"/>
      <c r="H72" s="11"/>
      <c r="I72" s="11"/>
      <c r="J72" s="11"/>
      <c r="K72" s="11"/>
      <c r="L72" s="13"/>
      <c r="M72" s="11"/>
      <c r="N72" s="13"/>
      <c r="O72" s="11"/>
      <c r="P72" s="13"/>
      <c r="Q72" s="13"/>
      <c r="R72" s="11"/>
      <c r="S72" s="13"/>
      <c r="T72" s="11"/>
      <c r="U72" s="13"/>
      <c r="V72" s="13"/>
      <c r="W72" s="11"/>
      <c r="X72" s="11"/>
      <c r="Y72" s="11"/>
      <c r="Z72" s="13"/>
      <c r="AA72" s="13"/>
      <c r="AB72" s="13"/>
      <c r="AC72" s="13"/>
      <c r="AD72" s="13"/>
      <c r="AE72" s="13"/>
    </row>
    <row r="73">
      <c r="A73" s="11"/>
      <c r="B73" s="11"/>
      <c r="C73" s="11"/>
      <c r="D73" s="11"/>
      <c r="E73" s="11"/>
      <c r="F73" s="13"/>
      <c r="G73" s="11"/>
      <c r="H73" s="11"/>
      <c r="I73" s="11"/>
      <c r="J73" s="11"/>
      <c r="K73" s="11"/>
      <c r="L73" s="13"/>
      <c r="M73" s="11"/>
      <c r="N73" s="13"/>
      <c r="O73" s="11"/>
      <c r="P73" s="13"/>
      <c r="Q73" s="13"/>
      <c r="R73" s="11"/>
      <c r="S73" s="13"/>
      <c r="T73" s="11"/>
      <c r="U73" s="13"/>
      <c r="V73" s="13"/>
      <c r="W73" s="11"/>
      <c r="X73" s="11"/>
      <c r="Y73" s="11"/>
      <c r="Z73" s="13"/>
      <c r="AA73" s="13"/>
      <c r="AB73" s="13"/>
      <c r="AC73" s="13"/>
      <c r="AD73" s="13"/>
      <c r="AE73" s="13"/>
    </row>
    <row r="74">
      <c r="A74" s="11"/>
      <c r="B74" s="11"/>
      <c r="C74" s="11"/>
      <c r="D74" s="11"/>
      <c r="E74" s="11"/>
      <c r="F74" s="13"/>
      <c r="G74" s="11"/>
      <c r="H74" s="11"/>
      <c r="I74" s="11"/>
      <c r="J74" s="11"/>
      <c r="K74" s="11"/>
      <c r="L74" s="13"/>
      <c r="M74" s="13"/>
      <c r="N74" s="13"/>
      <c r="O74" s="13"/>
      <c r="P74" s="13"/>
      <c r="Q74" s="11"/>
      <c r="R74" s="11"/>
      <c r="S74" s="13"/>
      <c r="T74" s="11"/>
      <c r="U74" s="13"/>
      <c r="V74" s="13"/>
      <c r="W74" s="11"/>
      <c r="X74" s="11"/>
      <c r="Y74" s="11"/>
      <c r="Z74" s="13"/>
      <c r="AA74" s="13"/>
      <c r="AB74" s="13"/>
      <c r="AC74" s="13"/>
      <c r="AD74" s="13"/>
      <c r="AE74" s="13"/>
    </row>
    <row r="75">
      <c r="A75" s="11"/>
      <c r="B75" s="11"/>
      <c r="C75" s="11"/>
      <c r="D75" s="11"/>
      <c r="E75" s="11"/>
      <c r="F75" s="13"/>
      <c r="G75" s="11"/>
      <c r="H75" s="11"/>
      <c r="I75" s="11"/>
      <c r="J75" s="11"/>
      <c r="K75" s="11"/>
      <c r="L75" s="13"/>
      <c r="M75" s="13"/>
      <c r="N75" s="13"/>
      <c r="O75" s="11"/>
      <c r="P75" s="13"/>
      <c r="Q75" s="13"/>
      <c r="R75" s="11"/>
      <c r="S75" s="13"/>
      <c r="T75" s="11"/>
      <c r="U75" s="13"/>
      <c r="V75" s="13"/>
      <c r="W75" s="11"/>
      <c r="X75" s="11"/>
      <c r="Y75" s="11"/>
      <c r="Z75" s="13"/>
      <c r="AA75" s="13"/>
      <c r="AB75" s="13"/>
      <c r="AC75" s="13"/>
      <c r="AD75" s="13"/>
      <c r="AE75" s="13"/>
    </row>
    <row r="76">
      <c r="A76" s="11"/>
      <c r="B76" s="11"/>
      <c r="C76" s="11"/>
      <c r="D76" s="11"/>
      <c r="E76" s="11"/>
      <c r="F76" s="13"/>
      <c r="G76" s="11"/>
      <c r="H76" s="11"/>
      <c r="I76" s="11"/>
      <c r="J76" s="11"/>
      <c r="K76" s="11"/>
      <c r="L76" s="13"/>
      <c r="M76" s="13"/>
      <c r="N76" s="13"/>
      <c r="O76" s="11"/>
      <c r="P76" s="13"/>
      <c r="Q76" s="13"/>
      <c r="R76" s="11"/>
      <c r="S76" s="13"/>
      <c r="T76" s="11"/>
      <c r="U76" s="13"/>
      <c r="V76" s="13"/>
      <c r="W76" s="11"/>
      <c r="X76" s="11"/>
      <c r="Y76" s="11"/>
      <c r="Z76" s="13"/>
      <c r="AA76" s="13"/>
      <c r="AB76" s="13"/>
      <c r="AC76" s="13"/>
      <c r="AD76" s="13"/>
      <c r="AE76" s="13"/>
    </row>
    <row r="77">
      <c r="A77" s="11"/>
      <c r="B77" s="11"/>
      <c r="C77" s="11"/>
      <c r="D77" s="11"/>
      <c r="E77" s="11"/>
      <c r="F77" s="13"/>
      <c r="G77" s="11"/>
      <c r="H77" s="11"/>
      <c r="I77" s="11"/>
      <c r="J77" s="11"/>
      <c r="K77" s="11"/>
      <c r="L77" s="13"/>
      <c r="M77" s="13"/>
      <c r="N77" s="13"/>
      <c r="O77" s="11"/>
      <c r="P77" s="13"/>
      <c r="Q77" s="13"/>
      <c r="R77" s="11"/>
      <c r="S77" s="13"/>
      <c r="T77" s="11"/>
      <c r="U77" s="13"/>
      <c r="V77" s="13"/>
      <c r="W77" s="11"/>
      <c r="X77" s="11"/>
      <c r="Y77" s="11"/>
      <c r="Z77" s="13"/>
      <c r="AA77" s="13"/>
      <c r="AB77" s="13"/>
      <c r="AC77" s="13"/>
      <c r="AD77" s="13"/>
      <c r="AE77" s="13"/>
    </row>
    <row r="78">
      <c r="A78" s="11"/>
      <c r="B78" s="11"/>
      <c r="C78" s="11"/>
      <c r="D78" s="11"/>
      <c r="E78" s="11"/>
      <c r="F78" s="13"/>
      <c r="G78" s="11"/>
      <c r="H78" s="11"/>
      <c r="I78" s="11"/>
      <c r="J78" s="11"/>
      <c r="K78" s="11"/>
      <c r="L78" s="13"/>
      <c r="M78" s="11"/>
      <c r="N78" s="13"/>
      <c r="O78" s="13"/>
      <c r="P78" s="13"/>
      <c r="Q78" s="11"/>
      <c r="R78" s="11"/>
      <c r="S78" s="13"/>
      <c r="T78" s="11"/>
      <c r="U78" s="13"/>
      <c r="V78" s="13"/>
      <c r="W78" s="11"/>
      <c r="X78" s="11"/>
      <c r="Y78" s="11"/>
      <c r="Z78" s="13"/>
      <c r="AA78" s="13"/>
      <c r="AB78" s="13"/>
      <c r="AC78" s="13"/>
      <c r="AD78" s="13"/>
      <c r="AE78" s="13"/>
    </row>
    <row r="79">
      <c r="A79" s="11"/>
      <c r="B79" s="11"/>
      <c r="C79" s="11"/>
      <c r="D79" s="11"/>
      <c r="E79" s="11"/>
      <c r="F79" s="13"/>
      <c r="G79" s="11"/>
      <c r="H79" s="11"/>
      <c r="I79" s="11"/>
      <c r="J79" s="11"/>
      <c r="K79" s="11"/>
      <c r="L79" s="13"/>
      <c r="M79" s="11"/>
      <c r="N79" s="13"/>
      <c r="O79" s="11"/>
      <c r="P79" s="13"/>
      <c r="Q79" s="13"/>
      <c r="R79" s="11"/>
      <c r="S79" s="13"/>
      <c r="T79" s="11"/>
      <c r="U79" s="13"/>
      <c r="V79" s="13"/>
      <c r="W79" s="11"/>
      <c r="X79" s="11"/>
      <c r="Y79" s="11"/>
      <c r="Z79" s="13"/>
      <c r="AA79" s="13"/>
      <c r="AB79" s="13"/>
      <c r="AC79" s="13"/>
      <c r="AD79" s="13"/>
      <c r="AE79" s="13"/>
    </row>
    <row r="80">
      <c r="A80" s="11"/>
      <c r="B80" s="11"/>
      <c r="C80" s="11"/>
      <c r="D80" s="11"/>
      <c r="E80" s="11"/>
      <c r="F80" s="13"/>
      <c r="G80" s="11"/>
      <c r="H80" s="11"/>
      <c r="I80" s="11"/>
      <c r="J80" s="11"/>
      <c r="K80" s="11"/>
      <c r="L80" s="13"/>
      <c r="M80" s="11"/>
      <c r="N80" s="13"/>
      <c r="O80" s="11"/>
      <c r="P80" s="13"/>
      <c r="Q80" s="13"/>
      <c r="R80" s="11"/>
      <c r="S80" s="13"/>
      <c r="T80" s="11"/>
      <c r="U80" s="13"/>
      <c r="V80" s="13"/>
      <c r="W80" s="11"/>
      <c r="X80" s="11"/>
      <c r="Y80" s="11"/>
      <c r="Z80" s="13"/>
      <c r="AA80" s="13"/>
      <c r="AB80" s="13"/>
      <c r="AC80" s="13"/>
      <c r="AD80" s="13"/>
      <c r="AE80" s="13"/>
    </row>
    <row r="81">
      <c r="A81" s="11"/>
      <c r="B81" s="11"/>
      <c r="C81" s="11"/>
      <c r="D81" s="11"/>
      <c r="E81" s="11"/>
      <c r="F81" s="12"/>
      <c r="G81" s="11"/>
      <c r="H81" s="11"/>
      <c r="I81" s="11"/>
      <c r="J81" s="11"/>
      <c r="K81" s="11"/>
      <c r="L81" s="13"/>
      <c r="M81" s="11"/>
      <c r="N81" s="13"/>
      <c r="O81" s="11"/>
      <c r="P81" s="13"/>
      <c r="Q81" s="13"/>
      <c r="R81" s="11"/>
      <c r="S81" s="13"/>
      <c r="T81" s="11"/>
      <c r="U81" s="13"/>
      <c r="V81" s="13"/>
      <c r="W81" s="11"/>
      <c r="X81" s="11"/>
      <c r="Y81" s="11"/>
      <c r="Z81" s="13"/>
      <c r="AA81" s="13"/>
      <c r="AB81" s="13"/>
      <c r="AC81" s="13"/>
      <c r="AD81" s="13"/>
      <c r="AE81" s="13"/>
    </row>
    <row r="82">
      <c r="A82" s="11"/>
      <c r="B82" s="11"/>
      <c r="C82" s="11"/>
      <c r="D82" s="11"/>
      <c r="E82" s="11"/>
      <c r="F82" s="11"/>
      <c r="G82" s="13"/>
      <c r="H82" s="11"/>
      <c r="I82" s="11"/>
      <c r="J82" s="11"/>
      <c r="K82" s="11"/>
      <c r="L82" s="11"/>
      <c r="M82" s="13"/>
      <c r="N82" s="13"/>
      <c r="O82" s="13"/>
      <c r="P82" s="11"/>
      <c r="Q82" s="11"/>
      <c r="R82" s="11"/>
      <c r="S82" s="13"/>
      <c r="T82" s="11"/>
      <c r="U82" s="13"/>
      <c r="V82" s="13"/>
      <c r="W82" s="11"/>
      <c r="X82" s="11"/>
      <c r="Y82" s="11"/>
      <c r="Z82" s="13"/>
      <c r="AA82" s="13"/>
      <c r="AB82" s="13"/>
      <c r="AC82" s="13"/>
      <c r="AD82" s="13"/>
      <c r="AE82" s="13"/>
    </row>
    <row r="83">
      <c r="A83" s="11"/>
      <c r="B83" s="11"/>
      <c r="C83" s="11"/>
      <c r="D83" s="11"/>
      <c r="E83" s="11"/>
      <c r="F83" s="11"/>
      <c r="G83" s="13"/>
      <c r="H83" s="11"/>
      <c r="I83" s="11"/>
      <c r="J83" s="11"/>
      <c r="K83" s="11"/>
      <c r="L83" s="11"/>
      <c r="M83" s="13"/>
      <c r="N83" s="13"/>
      <c r="O83" s="11"/>
      <c r="P83" s="11"/>
      <c r="Q83" s="11"/>
      <c r="R83" s="11"/>
      <c r="S83" s="13"/>
      <c r="T83" s="11"/>
      <c r="U83" s="13"/>
      <c r="V83" s="13"/>
      <c r="W83" s="11"/>
      <c r="X83" s="11"/>
      <c r="Y83" s="11"/>
      <c r="Z83" s="13"/>
      <c r="AA83" s="13"/>
      <c r="AB83" s="13"/>
      <c r="AC83" s="13"/>
      <c r="AD83" s="13"/>
      <c r="AE83" s="13"/>
    </row>
    <row r="84">
      <c r="A84" s="11"/>
      <c r="B84" s="11"/>
      <c r="C84" s="11"/>
      <c r="D84" s="11"/>
      <c r="E84" s="11"/>
      <c r="F84" s="11"/>
      <c r="G84" s="13"/>
      <c r="H84" s="11"/>
      <c r="I84" s="11"/>
      <c r="J84" s="11"/>
      <c r="K84" s="11"/>
      <c r="L84" s="11"/>
      <c r="M84" s="13"/>
      <c r="N84" s="13"/>
      <c r="O84" s="11"/>
      <c r="P84" s="11"/>
      <c r="Q84" s="11"/>
      <c r="R84" s="11"/>
      <c r="S84" s="13"/>
      <c r="T84" s="11"/>
      <c r="U84" s="13"/>
      <c r="V84" s="13"/>
      <c r="W84" s="11"/>
      <c r="X84" s="11"/>
      <c r="Y84" s="11"/>
      <c r="Z84" s="13"/>
      <c r="AA84" s="13"/>
      <c r="AB84" s="13"/>
      <c r="AC84" s="13"/>
      <c r="AD84" s="13"/>
      <c r="AE84" s="13"/>
    </row>
    <row r="85">
      <c r="A85" s="11"/>
      <c r="B85" s="11"/>
      <c r="C85" s="11"/>
      <c r="D85" s="11"/>
      <c r="E85" s="11"/>
      <c r="F85" s="11"/>
      <c r="G85" s="13"/>
      <c r="H85" s="11"/>
      <c r="I85" s="11"/>
      <c r="J85" s="11"/>
      <c r="K85" s="11"/>
      <c r="L85" s="11"/>
      <c r="M85" s="13"/>
      <c r="N85" s="13"/>
      <c r="O85" s="11"/>
      <c r="P85" s="11"/>
      <c r="Q85" s="11"/>
      <c r="R85" s="11"/>
      <c r="S85" s="13"/>
      <c r="T85" s="11"/>
      <c r="U85" s="13"/>
      <c r="V85" s="13"/>
      <c r="W85" s="11"/>
      <c r="X85" s="11"/>
      <c r="Y85" s="11"/>
      <c r="Z85" s="13"/>
      <c r="AA85" s="13"/>
      <c r="AB85" s="13"/>
      <c r="AC85" s="13"/>
      <c r="AD85" s="13"/>
      <c r="AE85" s="13"/>
    </row>
    <row r="86">
      <c r="A86" s="11"/>
      <c r="B86" s="11"/>
      <c r="C86" s="11"/>
      <c r="D86" s="11"/>
      <c r="E86" s="11"/>
      <c r="F86" s="13"/>
      <c r="G86" s="11"/>
      <c r="H86" s="11"/>
      <c r="I86" s="11"/>
      <c r="J86" s="11"/>
      <c r="K86" s="11"/>
      <c r="L86" s="11"/>
      <c r="M86" s="13"/>
      <c r="N86" s="13"/>
      <c r="O86" s="13"/>
      <c r="P86" s="11"/>
      <c r="Q86" s="13"/>
      <c r="R86" s="11"/>
      <c r="S86" s="13"/>
      <c r="T86" s="11"/>
      <c r="U86" s="13"/>
      <c r="V86" s="13"/>
      <c r="W86" s="11"/>
      <c r="X86" s="11"/>
      <c r="Y86" s="11"/>
      <c r="Z86" s="13"/>
      <c r="AA86" s="13"/>
      <c r="AB86" s="13"/>
      <c r="AC86" s="13"/>
      <c r="AD86" s="13"/>
      <c r="AE86" s="13"/>
    </row>
    <row r="87">
      <c r="A87" s="11"/>
      <c r="B87" s="11"/>
      <c r="C87" s="11"/>
      <c r="D87" s="11"/>
      <c r="E87" s="11"/>
      <c r="F87" s="13"/>
      <c r="G87" s="11"/>
      <c r="H87" s="11"/>
      <c r="I87" s="11"/>
      <c r="J87" s="11"/>
      <c r="K87" s="11"/>
      <c r="L87" s="11"/>
      <c r="M87" s="13"/>
      <c r="N87" s="13"/>
      <c r="O87" s="11"/>
      <c r="P87" s="11"/>
      <c r="Q87" s="13"/>
      <c r="R87" s="11"/>
      <c r="S87" s="13"/>
      <c r="T87" s="11"/>
      <c r="U87" s="13"/>
      <c r="V87" s="13"/>
      <c r="W87" s="11"/>
      <c r="X87" s="11"/>
      <c r="Y87" s="11"/>
      <c r="Z87" s="13"/>
      <c r="AA87" s="13"/>
      <c r="AB87" s="13"/>
      <c r="AC87" s="13"/>
      <c r="AD87" s="13"/>
      <c r="AE87" s="13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3"/>
      <c r="N88" s="13"/>
      <c r="O88" s="11"/>
      <c r="P88" s="11"/>
      <c r="Q88" s="13"/>
      <c r="R88" s="11"/>
      <c r="S88" s="13"/>
      <c r="T88" s="11"/>
      <c r="U88" s="13"/>
      <c r="V88" s="13"/>
      <c r="W88" s="11"/>
      <c r="X88" s="11"/>
      <c r="Y88" s="11"/>
      <c r="Z88" s="13"/>
      <c r="AA88" s="13"/>
      <c r="AB88" s="13"/>
      <c r="AC88" s="13"/>
      <c r="AD88" s="13"/>
      <c r="AE88" s="13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3"/>
      <c r="N89" s="13"/>
      <c r="O89" s="11"/>
      <c r="P89" s="11"/>
      <c r="Q89" s="13"/>
      <c r="R89" s="11"/>
      <c r="S89" s="13"/>
      <c r="T89" s="11"/>
      <c r="U89" s="13"/>
      <c r="V89" s="13"/>
      <c r="W89" s="11"/>
      <c r="X89" s="11"/>
      <c r="Y89" s="11"/>
      <c r="Z89" s="13"/>
      <c r="AA89" s="13"/>
      <c r="AB89" s="13"/>
      <c r="AC89" s="13"/>
      <c r="AD89" s="13"/>
      <c r="AE89" s="13"/>
    </row>
    <row r="90">
      <c r="A90" s="11"/>
      <c r="B90" s="11"/>
      <c r="C90" s="11"/>
      <c r="D90" s="11"/>
      <c r="E90" s="11"/>
      <c r="F90" s="13"/>
      <c r="G90" s="11"/>
      <c r="H90" s="11"/>
      <c r="I90" s="11"/>
      <c r="J90" s="11"/>
      <c r="K90" s="11"/>
      <c r="L90" s="13"/>
      <c r="M90" s="13"/>
      <c r="N90" s="13"/>
      <c r="O90" s="13"/>
      <c r="P90" s="11"/>
      <c r="Q90" s="13"/>
      <c r="R90" s="11"/>
      <c r="S90" s="13"/>
      <c r="T90" s="11"/>
      <c r="U90" s="13"/>
      <c r="V90" s="13"/>
      <c r="W90" s="11"/>
      <c r="X90" s="11"/>
      <c r="Y90" s="11"/>
      <c r="Z90" s="13"/>
      <c r="AA90" s="13"/>
      <c r="AB90" s="13"/>
      <c r="AC90" s="13"/>
      <c r="AD90" s="13"/>
      <c r="AE90" s="13"/>
    </row>
    <row r="91">
      <c r="A91" s="11"/>
      <c r="B91" s="11"/>
      <c r="C91" s="11"/>
      <c r="D91" s="11"/>
      <c r="E91" s="11"/>
      <c r="F91" s="13"/>
      <c r="G91" s="11"/>
      <c r="H91" s="11"/>
      <c r="I91" s="11"/>
      <c r="J91" s="11"/>
      <c r="K91" s="11"/>
      <c r="L91" s="13"/>
      <c r="M91" s="13"/>
      <c r="N91" s="13"/>
      <c r="O91" s="11"/>
      <c r="P91" s="11"/>
      <c r="Q91" s="13"/>
      <c r="R91" s="11"/>
      <c r="S91" s="13"/>
      <c r="T91" s="11"/>
      <c r="U91" s="13"/>
      <c r="V91" s="13"/>
      <c r="W91" s="11"/>
      <c r="X91" s="11"/>
      <c r="Y91" s="11"/>
      <c r="Z91" s="13"/>
      <c r="AA91" s="13"/>
      <c r="AB91" s="13"/>
      <c r="AC91" s="13"/>
      <c r="AD91" s="13"/>
      <c r="AE91" s="13"/>
    </row>
    <row r="92">
      <c r="A92" s="11"/>
      <c r="B92" s="11"/>
      <c r="C92" s="11"/>
      <c r="D92" s="11"/>
      <c r="E92" s="11"/>
      <c r="F92" s="13"/>
      <c r="G92" s="11"/>
      <c r="H92" s="11"/>
      <c r="I92" s="11"/>
      <c r="J92" s="11"/>
      <c r="K92" s="11"/>
      <c r="L92" s="13"/>
      <c r="M92" s="13"/>
      <c r="N92" s="13"/>
      <c r="O92" s="11"/>
      <c r="P92" s="11"/>
      <c r="Q92" s="13"/>
      <c r="R92" s="11"/>
      <c r="S92" s="13"/>
      <c r="T92" s="11"/>
      <c r="U92" s="13"/>
      <c r="V92" s="13"/>
      <c r="W92" s="11"/>
      <c r="X92" s="11"/>
      <c r="Y92" s="11"/>
      <c r="Z92" s="13"/>
      <c r="AA92" s="13"/>
      <c r="AB92" s="13"/>
      <c r="AC92" s="13"/>
      <c r="AD92" s="13"/>
      <c r="AE92" s="13"/>
    </row>
    <row r="93">
      <c r="A93" s="11"/>
      <c r="B93" s="11"/>
      <c r="C93" s="11"/>
      <c r="D93" s="11"/>
      <c r="E93" s="11"/>
      <c r="F93" s="13"/>
      <c r="G93" s="11"/>
      <c r="H93" s="11"/>
      <c r="I93" s="11"/>
      <c r="J93" s="11"/>
      <c r="K93" s="11"/>
      <c r="L93" s="13"/>
      <c r="M93" s="13"/>
      <c r="N93" s="13"/>
      <c r="O93" s="11"/>
      <c r="P93" s="11"/>
      <c r="Q93" s="13"/>
      <c r="R93" s="11"/>
      <c r="S93" s="13"/>
      <c r="T93" s="11"/>
      <c r="U93" s="13"/>
      <c r="V93" s="13"/>
      <c r="W93" s="11"/>
      <c r="X93" s="11"/>
      <c r="Y93" s="11"/>
      <c r="Z93" s="13"/>
      <c r="AA93" s="13"/>
      <c r="AB93" s="13"/>
      <c r="AC93" s="13"/>
      <c r="AD93" s="13"/>
      <c r="AE93" s="13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3"/>
      <c r="M94" s="11"/>
      <c r="N94" s="11"/>
      <c r="O94" s="13"/>
      <c r="P94" s="13"/>
      <c r="Q94" s="13"/>
      <c r="R94" s="11"/>
      <c r="S94" s="13"/>
      <c r="T94" s="11"/>
      <c r="U94" s="13"/>
      <c r="V94" s="13"/>
      <c r="W94" s="11"/>
      <c r="X94" s="11"/>
      <c r="Y94" s="11"/>
      <c r="Z94" s="13"/>
      <c r="AA94" s="13"/>
      <c r="AB94" s="13"/>
      <c r="AC94" s="13"/>
      <c r="AD94" s="13"/>
      <c r="AE94" s="13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3"/>
      <c r="M95" s="11"/>
      <c r="N95" s="11"/>
      <c r="O95" s="11"/>
      <c r="P95" s="13"/>
      <c r="Q95" s="13"/>
      <c r="R95" s="11"/>
      <c r="S95" s="13"/>
      <c r="T95" s="11"/>
      <c r="U95" s="13"/>
      <c r="V95" s="13"/>
      <c r="W95" s="11"/>
      <c r="X95" s="11"/>
      <c r="Y95" s="11"/>
      <c r="Z95" s="13"/>
      <c r="AA95" s="13"/>
      <c r="AB95" s="13"/>
      <c r="AC95" s="13"/>
      <c r="AD95" s="13"/>
      <c r="AE95" s="13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3"/>
      <c r="M96" s="11"/>
      <c r="N96" s="11"/>
      <c r="O96" s="11"/>
      <c r="P96" s="13"/>
      <c r="Q96" s="13"/>
      <c r="R96" s="11"/>
      <c r="S96" s="13"/>
      <c r="T96" s="11"/>
      <c r="U96" s="13"/>
      <c r="V96" s="13"/>
      <c r="W96" s="11"/>
      <c r="X96" s="11"/>
      <c r="Y96" s="11"/>
      <c r="Z96" s="13"/>
      <c r="AA96" s="13"/>
      <c r="AB96" s="13"/>
      <c r="AC96" s="13"/>
      <c r="AD96" s="13"/>
      <c r="AE96" s="13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3"/>
      <c r="M97" s="11"/>
      <c r="N97" s="11"/>
      <c r="O97" s="11"/>
      <c r="P97" s="13"/>
      <c r="Q97" s="13"/>
      <c r="R97" s="11"/>
      <c r="S97" s="13"/>
      <c r="T97" s="11"/>
      <c r="U97" s="13"/>
      <c r="V97" s="13"/>
      <c r="W97" s="11"/>
      <c r="X97" s="11"/>
      <c r="Y97" s="11"/>
      <c r="Z97" s="13"/>
      <c r="AA97" s="13"/>
      <c r="AB97" s="13"/>
      <c r="AC97" s="13"/>
      <c r="AD97" s="13"/>
      <c r="AE97" s="13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3"/>
      <c r="M98" s="11"/>
      <c r="N98" s="13"/>
      <c r="O98" s="13"/>
      <c r="P98" s="13"/>
      <c r="Q98" s="13"/>
      <c r="R98" s="11"/>
      <c r="S98" s="13"/>
      <c r="T98" s="11"/>
      <c r="U98" s="13"/>
      <c r="V98" s="13"/>
      <c r="W98" s="11"/>
      <c r="X98" s="11"/>
      <c r="Y98" s="11"/>
      <c r="Z98" s="13"/>
      <c r="AA98" s="13"/>
      <c r="AB98" s="13"/>
      <c r="AC98" s="13"/>
      <c r="AD98" s="13"/>
      <c r="AE98" s="13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3"/>
      <c r="M99" s="11"/>
      <c r="N99" s="13"/>
      <c r="O99" s="11"/>
      <c r="P99" s="13"/>
      <c r="Q99" s="13"/>
      <c r="R99" s="11"/>
      <c r="S99" s="13"/>
      <c r="T99" s="11"/>
      <c r="U99" s="13"/>
      <c r="V99" s="13"/>
      <c r="W99" s="11"/>
      <c r="X99" s="11"/>
      <c r="Y99" s="11"/>
      <c r="Z99" s="13"/>
      <c r="AA99" s="13"/>
      <c r="AB99" s="13"/>
      <c r="AC99" s="13"/>
      <c r="AD99" s="13"/>
      <c r="AE99" s="13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3"/>
      <c r="M100" s="11"/>
      <c r="N100" s="13"/>
      <c r="O100" s="11"/>
      <c r="P100" s="13"/>
      <c r="Q100" s="13"/>
      <c r="R100" s="11"/>
      <c r="S100" s="13"/>
      <c r="T100" s="11"/>
      <c r="U100" s="13"/>
      <c r="V100" s="13"/>
      <c r="W100" s="11"/>
      <c r="X100" s="11"/>
      <c r="Y100" s="11"/>
      <c r="Z100" s="13"/>
      <c r="AA100" s="13"/>
      <c r="AB100" s="13"/>
      <c r="AC100" s="13"/>
      <c r="AD100" s="13"/>
      <c r="AE100" s="13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3"/>
      <c r="M101" s="11"/>
      <c r="N101" s="13"/>
      <c r="O101" s="11"/>
      <c r="P101" s="13"/>
      <c r="Q101" s="13"/>
      <c r="R101" s="11"/>
      <c r="S101" s="13"/>
      <c r="T101" s="11"/>
      <c r="U101" s="13"/>
      <c r="V101" s="13"/>
      <c r="W101" s="11"/>
      <c r="X101" s="11"/>
      <c r="Y101" s="11"/>
      <c r="Z101" s="13"/>
      <c r="AA101" s="13"/>
      <c r="AB101" s="13"/>
      <c r="AC101" s="13"/>
      <c r="AD101" s="13"/>
      <c r="AE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1"/>
      <c r="X102" s="11"/>
      <c r="Y102" s="11"/>
      <c r="Z102" s="13"/>
      <c r="AA102" s="13"/>
      <c r="AB102" s="13"/>
      <c r="AC102" s="13"/>
      <c r="AD102" s="13"/>
      <c r="AE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1"/>
      <c r="X103" s="11"/>
      <c r="Y103" s="11"/>
      <c r="Z103" s="13"/>
      <c r="AA103" s="13"/>
      <c r="AB103" s="13"/>
      <c r="AC103" s="13"/>
      <c r="AD103" s="13"/>
      <c r="AE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1"/>
      <c r="X104" s="11"/>
      <c r="Y104" s="11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1"/>
      <c r="X105" s="11"/>
      <c r="Y105" s="11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1"/>
      <c r="X106" s="11"/>
      <c r="Y106" s="11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1"/>
      <c r="X107" s="11"/>
      <c r="Y107" s="11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1"/>
      <c r="X108" s="11"/>
      <c r="Y108" s="11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1"/>
      <c r="X109" s="11"/>
      <c r="Y109" s="11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1"/>
      <c r="X110" s="11"/>
      <c r="Y110" s="11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1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1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1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</sheetData>
  <mergeCells count="60">
    <mergeCell ref="O25:O27"/>
    <mergeCell ref="P25:P27"/>
    <mergeCell ref="L25:L27"/>
    <mergeCell ref="L28:L30"/>
    <mergeCell ref="M28:M30"/>
    <mergeCell ref="N28:N30"/>
    <mergeCell ref="O28:O30"/>
    <mergeCell ref="P28:P30"/>
    <mergeCell ref="Q28:Q30"/>
    <mergeCell ref="L22:L24"/>
    <mergeCell ref="M22:M24"/>
    <mergeCell ref="N22:N24"/>
    <mergeCell ref="O22:O24"/>
    <mergeCell ref="P22:P24"/>
    <mergeCell ref="Q22:Q24"/>
    <mergeCell ref="Q25:Q27"/>
    <mergeCell ref="E2:H3"/>
    <mergeCell ref="M2:M3"/>
    <mergeCell ref="N2:P3"/>
    <mergeCell ref="I3:K7"/>
    <mergeCell ref="M4:M5"/>
    <mergeCell ref="N4:P5"/>
    <mergeCell ref="C6:H7"/>
    <mergeCell ref="C11:D11"/>
    <mergeCell ref="C12:D12"/>
    <mergeCell ref="F12:G12"/>
    <mergeCell ref="C15:H15"/>
    <mergeCell ref="C16:H17"/>
    <mergeCell ref="C19:H19"/>
    <mergeCell ref="D20:E20"/>
    <mergeCell ref="C30:G30"/>
    <mergeCell ref="F31:G34"/>
    <mergeCell ref="C34:E34"/>
    <mergeCell ref="C8:D8"/>
    <mergeCell ref="F8:G8"/>
    <mergeCell ref="C9:D9"/>
    <mergeCell ref="F9:G9"/>
    <mergeCell ref="C10:D10"/>
    <mergeCell ref="F10:G10"/>
    <mergeCell ref="F11:G11"/>
    <mergeCell ref="M6:M7"/>
    <mergeCell ref="N6:P7"/>
    <mergeCell ref="M10:P11"/>
    <mergeCell ref="N17:N18"/>
    <mergeCell ref="O17:O18"/>
    <mergeCell ref="P17:P18"/>
    <mergeCell ref="Q17:Q18"/>
    <mergeCell ref="M17:M18"/>
    <mergeCell ref="L19:L21"/>
    <mergeCell ref="M19:M21"/>
    <mergeCell ref="N19:N21"/>
    <mergeCell ref="O19:O21"/>
    <mergeCell ref="P19:P21"/>
    <mergeCell ref="Q19:Q21"/>
    <mergeCell ref="M25:M27"/>
    <mergeCell ref="N25:N27"/>
    <mergeCell ref="N31:N33"/>
    <mergeCell ref="O31:O33"/>
    <mergeCell ref="P31:P33"/>
    <mergeCell ref="Q31:Q33"/>
  </mergeCells>
  <conditionalFormatting sqref="O19:O33 Q19:Q33">
    <cfRule type="cellIs" dxfId="0" priority="1" operator="greaterThan">
      <formula>0</formula>
    </cfRule>
  </conditionalFormatting>
  <conditionalFormatting sqref="O19:O33 Q19:Q33">
    <cfRule type="cellIs" dxfId="1" priority="2" operator="equal">
      <formula>0</formula>
    </cfRule>
  </conditionalFormatting>
  <conditionalFormatting sqref="O19:O33 Q19:Q33">
    <cfRule type="cellIs" dxfId="2" priority="3" operator="lessThan">
      <formula>0</formula>
    </cfRule>
  </conditionalFormatting>
  <dataValidations>
    <dataValidation type="list" allowBlank="1" showErrorMessage="1" sqref="C16">
      <formula1>Recetas!$A$89:$A$119</formula1>
    </dataValidation>
    <dataValidation type="decimal" allowBlank="1" showDropDown="1" showErrorMessage="1" sqref="E8:E12 H8:H12">
      <formula1>0.0</formula1>
      <formula2>100.0</formula2>
    </dataValidation>
  </dataValidations>
  <hyperlinks>
    <hyperlink r:id="rId1" ref="N2"/>
    <hyperlink r:id="rId2" ref="H4"/>
    <hyperlink r:id="rId3" ref="N4"/>
    <hyperlink r:id="rId4" ref="N6"/>
    <hyperlink display="Llena los precios AQUÍ" location="'Lista de Precios'!A1" ref="C34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63"/>
    <col customWidth="1" min="5" max="5" width="9.5"/>
    <col customWidth="1" min="6" max="6" width="13.75"/>
    <col customWidth="1" min="8" max="8" width="25.38"/>
    <col customWidth="1" min="10" max="10" width="19.88"/>
    <col customWidth="1" min="11" max="11" width="14.75"/>
    <col customWidth="1" min="12" max="12" width="13.38"/>
    <col customWidth="1" min="28" max="28" width="22.88"/>
  </cols>
  <sheetData>
    <row r="1">
      <c r="A1" s="43"/>
      <c r="B1" s="43"/>
      <c r="C1" s="43"/>
      <c r="D1" s="43"/>
      <c r="E1" s="43"/>
      <c r="F1" s="43"/>
      <c r="G1" s="43"/>
      <c r="H1" s="43"/>
      <c r="I1" s="43"/>
      <c r="J1" s="86"/>
      <c r="K1" s="86"/>
      <c r="L1" s="86"/>
      <c r="M1" s="43"/>
      <c r="N1" s="86"/>
      <c r="O1" s="130"/>
      <c r="P1" s="130"/>
      <c r="Q1" s="130"/>
      <c r="R1" s="130"/>
      <c r="S1" s="131">
        <v>0.0</v>
      </c>
      <c r="T1" s="131">
        <v>0.0</v>
      </c>
      <c r="U1" s="131">
        <v>0.0</v>
      </c>
      <c r="V1" s="130"/>
      <c r="W1" s="130"/>
      <c r="X1" s="130"/>
      <c r="Y1" s="130"/>
      <c r="Z1" s="130"/>
      <c r="AA1" s="130"/>
      <c r="AB1" s="130"/>
    </row>
    <row r="2">
      <c r="A2" s="43"/>
      <c r="B2" s="43"/>
      <c r="C2" s="48"/>
      <c r="D2" s="81"/>
      <c r="E2" s="81"/>
      <c r="F2" s="81"/>
      <c r="G2" s="81"/>
      <c r="H2" s="132" t="s">
        <v>196</v>
      </c>
      <c r="I2" s="133" t="s">
        <v>189</v>
      </c>
      <c r="J2" s="134" t="s">
        <v>197</v>
      </c>
      <c r="K2" s="134" t="s">
        <v>198</v>
      </c>
      <c r="L2" s="134" t="s">
        <v>199</v>
      </c>
      <c r="M2" s="135" t="s">
        <v>200</v>
      </c>
      <c r="N2" s="130"/>
      <c r="O2" s="130"/>
      <c r="P2" s="130"/>
      <c r="Q2" s="130"/>
      <c r="R2" s="130"/>
      <c r="S2" s="131">
        <v>1.0</v>
      </c>
      <c r="T2" s="136">
        <v>3564.0</v>
      </c>
      <c r="U2" s="130">
        <f>T2</f>
        <v>3564</v>
      </c>
      <c r="V2" s="130"/>
      <c r="W2" s="130"/>
      <c r="X2" s="130"/>
      <c r="Y2" s="130"/>
      <c r="Z2" s="130"/>
      <c r="AA2" s="130"/>
      <c r="AB2" s="130"/>
    </row>
    <row r="3" ht="24.75" customHeight="1">
      <c r="A3" s="64"/>
      <c r="B3" s="137" t="s">
        <v>201</v>
      </c>
      <c r="G3" s="138" t="str">
        <f>VLOOKUP(H3,Recetas!AA1:AB110,2,0)</f>
        <v/>
      </c>
      <c r="H3" s="139" t="s">
        <v>40</v>
      </c>
      <c r="I3" s="140">
        <v>200.0</v>
      </c>
      <c r="J3" s="141">
        <f>ROUNDDOWN((0.1125*Recetas!T34*($C$5/10))/10,0)</f>
        <v>24</v>
      </c>
      <c r="K3" s="142">
        <f>(I3+J3)/Recetas!S34</f>
        <v>1.696969697</v>
      </c>
      <c r="L3" s="141">
        <f>($F$11/Recetas!S34)</f>
        <v>25656.33333</v>
      </c>
      <c r="M3" s="143">
        <f t="shared" ref="M3:M27" si="1">(I3+J3)*L3</f>
        <v>5747018.667</v>
      </c>
      <c r="N3" s="130"/>
      <c r="O3" s="130"/>
      <c r="P3" s="130"/>
      <c r="Q3" s="130"/>
      <c r="R3" s="130"/>
      <c r="S3" s="131">
        <v>2.0</v>
      </c>
      <c r="T3" s="136">
        <v>3784.0</v>
      </c>
      <c r="U3" s="130">
        <f t="shared" ref="U3:U101" si="2">T3+U2</f>
        <v>7348</v>
      </c>
      <c r="V3" s="130"/>
      <c r="W3" s="130"/>
      <c r="X3" s="130"/>
      <c r="Y3" s="130"/>
      <c r="Z3" s="130"/>
      <c r="AA3" s="130"/>
      <c r="AB3" s="130"/>
    </row>
    <row r="4" ht="24.75" customHeight="1">
      <c r="A4" s="43"/>
      <c r="G4" s="138" t="str">
        <f>VLOOKUP(H4,Recetas!AA2:AB111,2,0)</f>
        <v/>
      </c>
      <c r="H4" s="139" t="s">
        <v>44</v>
      </c>
      <c r="I4" s="140">
        <v>426.0</v>
      </c>
      <c r="J4" s="141">
        <f>ROUNDDOWN((0.1125*Recetas!T35*($C$5/10))/10,0)</f>
        <v>24</v>
      </c>
      <c r="K4" s="142">
        <f>(I4+J4)/Recetas!S35</f>
        <v>3.409090909</v>
      </c>
      <c r="L4" s="141">
        <f>($F$12/Recetas!S35)</f>
        <v>25656.33333</v>
      </c>
      <c r="M4" s="143">
        <f t="shared" si="1"/>
        <v>11545350</v>
      </c>
      <c r="N4" s="130"/>
      <c r="O4" s="130"/>
      <c r="P4" s="130"/>
      <c r="Q4" s="130"/>
      <c r="R4" s="130"/>
      <c r="S4" s="131">
        <v>3.0</v>
      </c>
      <c r="T4" s="136">
        <v>4008.0</v>
      </c>
      <c r="U4" s="130">
        <f t="shared" si="2"/>
        <v>11356</v>
      </c>
      <c r="V4" s="130"/>
      <c r="W4" s="130"/>
      <c r="X4" s="130"/>
      <c r="Y4" s="130"/>
      <c r="Z4" s="130"/>
      <c r="AA4" s="130"/>
      <c r="AB4" s="130"/>
    </row>
    <row r="5" ht="24.75" customHeight="1">
      <c r="A5" s="144"/>
      <c r="B5" s="145" t="s">
        <v>202</v>
      </c>
      <c r="C5" s="146">
        <v>335.0</v>
      </c>
      <c r="D5" s="82"/>
      <c r="E5" s="82"/>
      <c r="F5" s="82"/>
      <c r="G5" s="138" t="str">
        <f>VLOOKUP(H5,Recetas!AA3:AB112,2,0)</f>
        <v/>
      </c>
      <c r="H5" s="147" t="s">
        <v>48</v>
      </c>
      <c r="I5" s="140">
        <v>1085.0</v>
      </c>
      <c r="J5" s="141">
        <f>ROUNDDOWN((0.1125*Recetas!T36*($C$5/10))/10,0)</f>
        <v>72</v>
      </c>
      <c r="K5" s="142">
        <f>(I5+J5)/Recetas!S36</f>
        <v>2.921717172</v>
      </c>
      <c r="L5" s="141">
        <f>($F$11/Recetas!S36)</f>
        <v>8552.111111</v>
      </c>
      <c r="M5" s="143">
        <f t="shared" si="1"/>
        <v>9894792.556</v>
      </c>
      <c r="N5" s="130"/>
      <c r="O5" s="130"/>
      <c r="P5" s="130"/>
      <c r="Q5" s="130"/>
      <c r="R5" s="130"/>
      <c r="S5" s="131">
        <v>4.0</v>
      </c>
      <c r="T5" s="136">
        <v>4240.0</v>
      </c>
      <c r="U5" s="130">
        <f t="shared" si="2"/>
        <v>15596</v>
      </c>
      <c r="V5" s="130"/>
      <c r="W5" s="130"/>
      <c r="X5" s="130"/>
      <c r="Y5" s="130"/>
      <c r="Z5" s="130"/>
      <c r="AA5" s="130"/>
      <c r="AB5" s="130"/>
    </row>
    <row r="6" ht="24.75" customHeight="1">
      <c r="A6" s="64"/>
      <c r="B6" s="43"/>
      <c r="C6" s="43"/>
      <c r="D6" s="82"/>
      <c r="E6" s="82"/>
      <c r="F6" s="82"/>
      <c r="G6" s="138" t="str">
        <f>VLOOKUP(H6,Recetas!AA4:AB113,2,0)</f>
        <v/>
      </c>
      <c r="H6" s="147" t="s">
        <v>51</v>
      </c>
      <c r="I6" s="140">
        <v>402.0</v>
      </c>
      <c r="J6" s="141">
        <f>ROUNDDOWN((0.1125*Recetas!T37*($C$5/10))/10,0)</f>
        <v>21</v>
      </c>
      <c r="K6" s="142">
        <f>(I6+J6)/Recetas!S37</f>
        <v>3.646551724</v>
      </c>
      <c r="L6" s="141">
        <f>($F$14/Recetas!S37)</f>
        <v>25944.51724</v>
      </c>
      <c r="M6" s="143">
        <f t="shared" si="1"/>
        <v>10974530.79</v>
      </c>
      <c r="N6" s="130"/>
      <c r="O6" s="130"/>
      <c r="P6" s="130"/>
      <c r="Q6" s="130"/>
      <c r="R6" s="130"/>
      <c r="S6" s="131">
        <v>5.0</v>
      </c>
      <c r="T6" s="136">
        <v>4480.0</v>
      </c>
      <c r="U6" s="130">
        <f t="shared" si="2"/>
        <v>20076</v>
      </c>
      <c r="V6" s="130"/>
      <c r="W6" s="130"/>
      <c r="X6" s="130"/>
      <c r="Y6" s="130"/>
      <c r="Z6" s="130"/>
      <c r="AA6" s="130"/>
      <c r="AB6" s="130"/>
    </row>
    <row r="7" ht="24.75" customHeight="1">
      <c r="A7" s="64"/>
      <c r="B7" s="148" t="s">
        <v>203</v>
      </c>
      <c r="C7" s="149" t="s">
        <v>204</v>
      </c>
      <c r="D7" s="150" t="s">
        <v>97</v>
      </c>
      <c r="E7" s="150" t="s">
        <v>98</v>
      </c>
      <c r="F7" s="151" t="s">
        <v>99</v>
      </c>
      <c r="G7" s="138" t="str">
        <f>VLOOKUP(H7,Recetas!AA5:AB114,2,0)</f>
        <v/>
      </c>
      <c r="H7" s="147" t="s">
        <v>57</v>
      </c>
      <c r="I7" s="140">
        <v>308.0</v>
      </c>
      <c r="J7" s="141">
        <f>ROUNDDOWN((0.1125*Recetas!T38*($C$5/10))/10,0)</f>
        <v>21</v>
      </c>
      <c r="K7" s="142">
        <f>(I7+J7)/Recetas!S38</f>
        <v>2.836206897</v>
      </c>
      <c r="L7" s="141">
        <f>($F$15/Recetas!S38)</f>
        <v>0</v>
      </c>
      <c r="M7" s="143">
        <f t="shared" si="1"/>
        <v>0</v>
      </c>
      <c r="N7" s="130"/>
      <c r="O7" s="130"/>
      <c r="P7" s="130"/>
      <c r="Q7" s="130"/>
      <c r="R7" s="130"/>
      <c r="S7" s="131">
        <v>6.0</v>
      </c>
      <c r="T7" s="136">
        <v>4728.0</v>
      </c>
      <c r="U7" s="130">
        <f t="shared" si="2"/>
        <v>24804</v>
      </c>
      <c r="V7" s="130"/>
      <c r="W7" s="130"/>
      <c r="X7" s="130"/>
      <c r="Y7" s="130"/>
      <c r="Z7" s="130"/>
      <c r="AA7" s="130"/>
      <c r="AB7" s="130"/>
    </row>
    <row r="8" ht="24.75" customHeight="1">
      <c r="A8" s="64"/>
      <c r="B8" s="152" t="s">
        <v>166</v>
      </c>
      <c r="C8" s="153">
        <v>51.0</v>
      </c>
      <c r="D8" s="154">
        <v>0.0</v>
      </c>
      <c r="E8" s="155">
        <v>100.0</v>
      </c>
      <c r="F8" s="156">
        <f t="shared" ref="F8:F15" si="3">IFERROR(IF(INDEX($U$2:$U$101,E8,1)-INDEX($U$2:$U$101,C8,1)-D8 &lt; 0, 0, INDEX($U$2:$U$101,E8,1)-INDEX($U$2:$U$101,C8,1)-D8), 0)</f>
        <v>3357664</v>
      </c>
      <c r="G8" s="138" t="str">
        <f>VLOOKUP(H8,Recetas!AA6:AB115,2,0)</f>
        <v/>
      </c>
      <c r="H8" s="157" t="s">
        <v>61</v>
      </c>
      <c r="I8" s="140">
        <v>273.0</v>
      </c>
      <c r="J8" s="141">
        <f>ROUNDDOWN((0.1125*Recetas!T39*($C$5/10))/10,0)</f>
        <v>24</v>
      </c>
      <c r="K8" s="142">
        <f>(I8+J8)/Recetas!S39</f>
        <v>2.25</v>
      </c>
      <c r="L8" s="141">
        <f>($F$9/Recetas!S39)</f>
        <v>24224.39394</v>
      </c>
      <c r="M8" s="143">
        <f t="shared" si="1"/>
        <v>7194645</v>
      </c>
      <c r="N8" s="130"/>
      <c r="O8" s="130"/>
      <c r="P8" s="130"/>
      <c r="Q8" s="130"/>
      <c r="R8" s="130"/>
      <c r="S8" s="131">
        <v>7.0</v>
      </c>
      <c r="T8" s="136">
        <v>4988.0</v>
      </c>
      <c r="U8" s="130">
        <f t="shared" si="2"/>
        <v>29792</v>
      </c>
      <c r="V8" s="130"/>
      <c r="W8" s="130"/>
      <c r="X8" s="130"/>
      <c r="Y8" s="130"/>
      <c r="Z8" s="130"/>
      <c r="AA8" s="130"/>
      <c r="AB8" s="130"/>
    </row>
    <row r="9" ht="24.75" customHeight="1">
      <c r="A9" s="64"/>
      <c r="B9" s="152" t="s">
        <v>63</v>
      </c>
      <c r="C9" s="153">
        <v>56.0</v>
      </c>
      <c r="D9" s="154">
        <v>0.0</v>
      </c>
      <c r="E9" s="155">
        <v>100.0</v>
      </c>
      <c r="F9" s="156">
        <f t="shared" si="3"/>
        <v>3197620</v>
      </c>
      <c r="G9" s="138" t="str">
        <f>VLOOKUP(H9,Recetas!AA7:AB116,2,0)</f>
        <v/>
      </c>
      <c r="H9" s="147" t="s">
        <v>65</v>
      </c>
      <c r="I9" s="140">
        <v>1681.0</v>
      </c>
      <c r="J9" s="141">
        <f>ROUNDDOWN((0.1125*Recetas!T40*($C$5/10))/10,0)</f>
        <v>72</v>
      </c>
      <c r="K9" s="142">
        <f>(I9+J9)/Recetas!S40</f>
        <v>4.426767677</v>
      </c>
      <c r="L9" s="141">
        <f>($F$12/Recetas!S40)</f>
        <v>8552.111111</v>
      </c>
      <c r="M9" s="143">
        <f t="shared" si="1"/>
        <v>14991850.78</v>
      </c>
      <c r="N9" s="130"/>
      <c r="O9" s="130"/>
      <c r="P9" s="130"/>
      <c r="Q9" s="130"/>
      <c r="R9" s="130"/>
      <c r="S9" s="131">
        <v>8.0</v>
      </c>
      <c r="T9" s="136">
        <v>5252.0</v>
      </c>
      <c r="U9" s="130">
        <f t="shared" si="2"/>
        <v>35044</v>
      </c>
      <c r="V9" s="130"/>
      <c r="W9" s="130"/>
      <c r="X9" s="130"/>
      <c r="Y9" s="130"/>
      <c r="Z9" s="130"/>
      <c r="AA9" s="130"/>
      <c r="AB9" s="130"/>
    </row>
    <row r="10" ht="24.75" customHeight="1">
      <c r="A10" s="64"/>
      <c r="B10" s="152" t="s">
        <v>55</v>
      </c>
      <c r="C10" s="153">
        <v>100.0</v>
      </c>
      <c r="D10" s="154">
        <v>0.0</v>
      </c>
      <c r="E10" s="155">
        <v>100.0</v>
      </c>
      <c r="F10" s="156">
        <f t="shared" si="3"/>
        <v>0</v>
      </c>
      <c r="G10" s="138" t="str">
        <f>VLOOKUP(H10,Recetas!AA8:AB117,2,0)</f>
        <v/>
      </c>
      <c r="H10" s="147" t="s">
        <v>67</v>
      </c>
      <c r="I10" s="140">
        <v>349.0</v>
      </c>
      <c r="J10" s="141">
        <f>ROUNDDOWN((0.1125*Recetas!T41*($C$5/10))/10,0)</f>
        <v>24</v>
      </c>
      <c r="K10" s="142">
        <f>(I10+J10)/Recetas!S41</f>
        <v>2.825757576</v>
      </c>
      <c r="L10" s="141">
        <f>($F$10/Recetas!S41)</f>
        <v>0</v>
      </c>
      <c r="M10" s="143">
        <f t="shared" si="1"/>
        <v>0</v>
      </c>
      <c r="N10" s="130"/>
      <c r="O10" s="130"/>
      <c r="P10" s="130"/>
      <c r="Q10" s="130"/>
      <c r="R10" s="130"/>
      <c r="S10" s="131">
        <v>9.0</v>
      </c>
      <c r="T10" s="136">
        <v>5524.0</v>
      </c>
      <c r="U10" s="130">
        <f t="shared" si="2"/>
        <v>40568</v>
      </c>
      <c r="V10" s="130"/>
      <c r="W10" s="130"/>
      <c r="X10" s="130"/>
      <c r="Y10" s="130"/>
      <c r="Z10" s="130"/>
      <c r="AA10" s="130"/>
      <c r="AB10" s="130"/>
    </row>
    <row r="11" ht="24.75" customHeight="1">
      <c r="A11" s="64"/>
      <c r="B11" s="152" t="s">
        <v>41</v>
      </c>
      <c r="C11" s="153">
        <v>50.0</v>
      </c>
      <c r="D11" s="154">
        <v>0.0</v>
      </c>
      <c r="E11" s="155">
        <v>100.0</v>
      </c>
      <c r="F11" s="156">
        <f t="shared" si="3"/>
        <v>3386636</v>
      </c>
      <c r="G11" s="138" t="str">
        <f>VLOOKUP(H11,Recetas!AA9:AB118,2,0)</f>
        <v/>
      </c>
      <c r="H11" s="147" t="s">
        <v>71</v>
      </c>
      <c r="I11" s="140">
        <v>197.0</v>
      </c>
      <c r="J11" s="141">
        <f>ROUNDDOWN((0.1125*Recetas!T43*($C$5/10))/10,0)</f>
        <v>21</v>
      </c>
      <c r="K11" s="142">
        <f>(I11+J11)/Recetas!S43</f>
        <v>1.879310345</v>
      </c>
      <c r="L11" s="141">
        <f>($F$13/Recetas!S43)</f>
        <v>31928.34483</v>
      </c>
      <c r="M11" s="143">
        <f t="shared" si="1"/>
        <v>6960379.172</v>
      </c>
      <c r="N11" s="130"/>
      <c r="O11" s="130"/>
      <c r="P11" s="130"/>
      <c r="Q11" s="130"/>
      <c r="R11" s="130"/>
      <c r="S11" s="131">
        <v>10.0</v>
      </c>
      <c r="T11" s="136">
        <v>5808.0</v>
      </c>
      <c r="U11" s="130">
        <f t="shared" si="2"/>
        <v>46376</v>
      </c>
      <c r="V11" s="130"/>
      <c r="W11" s="130"/>
      <c r="X11" s="130"/>
      <c r="Y11" s="130"/>
      <c r="Z11" s="130"/>
      <c r="AA11" s="130"/>
      <c r="AB11" s="130"/>
    </row>
    <row r="12" ht="24.75" customHeight="1">
      <c r="A12" s="64"/>
      <c r="B12" s="152" t="s">
        <v>45</v>
      </c>
      <c r="C12" s="153">
        <v>50.0</v>
      </c>
      <c r="D12" s="154">
        <v>0.0</v>
      </c>
      <c r="E12" s="155">
        <v>100.0</v>
      </c>
      <c r="F12" s="156">
        <f t="shared" si="3"/>
        <v>3386636</v>
      </c>
      <c r="G12" s="138" t="str">
        <f>VLOOKUP(H12,Recetas!AA10:AB119,2,0)</f>
        <v/>
      </c>
      <c r="H12" s="147" t="s">
        <v>74</v>
      </c>
      <c r="I12" s="140">
        <v>3174.0</v>
      </c>
      <c r="J12" s="141">
        <f>ROUNDDOWN((0.1125*Recetas!T44*($C$5/10))/10,0)</f>
        <v>217</v>
      </c>
      <c r="K12" s="142">
        <f>(I12+J12)/Recetas!S44</f>
        <v>2.854377104</v>
      </c>
      <c r="L12" s="141">
        <f>($F$11/Recetas!S44)</f>
        <v>2850.703704</v>
      </c>
      <c r="M12" s="143">
        <f t="shared" si="1"/>
        <v>9666736.259</v>
      </c>
      <c r="N12" s="130"/>
      <c r="O12" s="130"/>
      <c r="P12" s="130"/>
      <c r="Q12" s="130"/>
      <c r="R12" s="130"/>
      <c r="S12" s="131">
        <v>11.0</v>
      </c>
      <c r="T12" s="136">
        <v>6100.0</v>
      </c>
      <c r="U12" s="130">
        <f t="shared" si="2"/>
        <v>52476</v>
      </c>
      <c r="V12" s="130"/>
      <c r="W12" s="130"/>
      <c r="X12" s="130"/>
      <c r="Y12" s="130"/>
      <c r="Z12" s="130"/>
      <c r="AA12" s="130"/>
      <c r="AB12" s="130"/>
    </row>
    <row r="13" ht="24.75" customHeight="1">
      <c r="A13" s="64"/>
      <c r="B13" s="152" t="s">
        <v>205</v>
      </c>
      <c r="C13" s="153">
        <v>36.0</v>
      </c>
      <c r="D13" s="154">
        <v>0.0</v>
      </c>
      <c r="E13" s="155">
        <v>100.0</v>
      </c>
      <c r="F13" s="156">
        <f t="shared" si="3"/>
        <v>3703688</v>
      </c>
      <c r="G13" s="138" t="str">
        <f>VLOOKUP(H13,Recetas!AA11:AB120,2,0)</f>
        <v/>
      </c>
      <c r="H13" s="147" t="s">
        <v>76</v>
      </c>
      <c r="I13" s="140">
        <v>1396.0</v>
      </c>
      <c r="J13" s="141">
        <f>ROUNDDOWN((0.1125*Recetas!T45*($C$5/10))/10,0)</f>
        <v>72</v>
      </c>
      <c r="K13" s="142">
        <f>(I13+J13)/Recetas!S45</f>
        <v>3.707070707</v>
      </c>
      <c r="L13" s="141">
        <f>($F$14/Recetas!S45)</f>
        <v>7599.909091</v>
      </c>
      <c r="M13" s="143">
        <f t="shared" si="1"/>
        <v>11156666.55</v>
      </c>
      <c r="N13" s="130"/>
      <c r="O13" s="130"/>
      <c r="P13" s="130"/>
      <c r="Q13" s="130"/>
      <c r="R13" s="130"/>
      <c r="S13" s="131">
        <v>12.0</v>
      </c>
      <c r="T13" s="136">
        <v>6400.0</v>
      </c>
      <c r="U13" s="130">
        <f t="shared" si="2"/>
        <v>58876</v>
      </c>
      <c r="V13" s="130"/>
      <c r="W13" s="130"/>
      <c r="X13" s="130"/>
      <c r="Y13" s="130"/>
      <c r="Z13" s="130"/>
      <c r="AA13" s="130"/>
      <c r="AB13" s="130"/>
    </row>
    <row r="14" ht="24.75" customHeight="1">
      <c r="A14" s="48"/>
      <c r="B14" s="152" t="s">
        <v>156</v>
      </c>
      <c r="C14" s="153">
        <v>61.0</v>
      </c>
      <c r="D14" s="154">
        <v>0.0</v>
      </c>
      <c r="E14" s="155">
        <v>100.0</v>
      </c>
      <c r="F14" s="156">
        <f t="shared" si="3"/>
        <v>3009564</v>
      </c>
      <c r="G14" s="138" t="str">
        <f>VLOOKUP(H14,Recetas!AA12:AB121,2,0)</f>
        <v/>
      </c>
      <c r="H14" s="147" t="s">
        <v>79</v>
      </c>
      <c r="I14" s="140">
        <v>890.0</v>
      </c>
      <c r="J14" s="141">
        <f>ROUNDDOWN((0.1125*Recetas!T46*($C$5/10))/10,0)</f>
        <v>63</v>
      </c>
      <c r="K14" s="142">
        <f>(I14+J14)/Recetas!S46</f>
        <v>2.75433526</v>
      </c>
      <c r="L14" s="141">
        <f>($F$15/Recetas!S46)</f>
        <v>0</v>
      </c>
      <c r="M14" s="143">
        <f t="shared" si="1"/>
        <v>0</v>
      </c>
      <c r="N14" s="130"/>
      <c r="O14" s="130"/>
      <c r="P14" s="130"/>
      <c r="Q14" s="130"/>
      <c r="R14" s="130"/>
      <c r="S14" s="131">
        <v>13.0</v>
      </c>
      <c r="T14" s="136">
        <v>6712.0</v>
      </c>
      <c r="U14" s="130">
        <f t="shared" si="2"/>
        <v>65588</v>
      </c>
      <c r="V14" s="130"/>
      <c r="W14" s="130"/>
      <c r="X14" s="130"/>
      <c r="Y14" s="130"/>
      <c r="Z14" s="130"/>
      <c r="AA14" s="130"/>
      <c r="AB14" s="130"/>
    </row>
    <row r="15" ht="24.75" customHeight="1">
      <c r="A15" s="48"/>
      <c r="B15" s="158" t="s">
        <v>59</v>
      </c>
      <c r="C15" s="159">
        <v>100.0</v>
      </c>
      <c r="D15" s="160">
        <v>0.0</v>
      </c>
      <c r="E15" s="161">
        <v>100.0</v>
      </c>
      <c r="F15" s="162">
        <f t="shared" si="3"/>
        <v>0</v>
      </c>
      <c r="G15" s="138" t="str">
        <f>VLOOKUP(H15,Recetas!AA13:AB122,2,0)</f>
        <v/>
      </c>
      <c r="H15" s="157" t="s">
        <v>81</v>
      </c>
      <c r="I15" s="140">
        <v>945.0</v>
      </c>
      <c r="J15" s="141">
        <f>ROUNDDOWN((0.1125*Recetas!T47*($C$5/10))/10,0)</f>
        <v>72</v>
      </c>
      <c r="K15" s="142">
        <f>(I15+J15)/Recetas!S47</f>
        <v>2.568181818</v>
      </c>
      <c r="L15" s="141">
        <f>($F$9/Recetas!S47)</f>
        <v>8074.79798</v>
      </c>
      <c r="M15" s="143">
        <f t="shared" si="1"/>
        <v>8212069.545</v>
      </c>
      <c r="N15" s="130"/>
      <c r="O15" s="130"/>
      <c r="P15" s="130"/>
      <c r="Q15" s="130"/>
      <c r="R15" s="130"/>
      <c r="S15" s="131">
        <v>14.0</v>
      </c>
      <c r="T15" s="136">
        <v>7032.0</v>
      </c>
      <c r="U15" s="130">
        <f t="shared" si="2"/>
        <v>72620</v>
      </c>
      <c r="V15" s="130"/>
      <c r="W15" s="130"/>
      <c r="X15" s="130"/>
      <c r="Y15" s="130"/>
      <c r="Z15" s="130"/>
      <c r="AA15" s="130"/>
      <c r="AB15" s="130"/>
    </row>
    <row r="16" ht="24.75" customHeight="1">
      <c r="A16" s="43"/>
      <c r="B16" s="43"/>
      <c r="C16" s="43"/>
      <c r="D16" s="48"/>
      <c r="E16" s="48"/>
      <c r="F16" s="48"/>
      <c r="G16" s="138" t="str">
        <f>VLOOKUP(H16,Recetas!AA14:AB123,2,0)</f>
        <v/>
      </c>
      <c r="H16" s="147" t="s">
        <v>83</v>
      </c>
      <c r="I16" s="140">
        <v>3545.0</v>
      </c>
      <c r="J16" s="141">
        <f>ROUNDDOWN((0.1125*Recetas!T49*($C$5/10))/10,0)</f>
        <v>217</v>
      </c>
      <c r="K16" s="142">
        <f>(I16+J16)/Recetas!S49</f>
        <v>3.166666667</v>
      </c>
      <c r="L16" s="141">
        <f>($F$12/Recetas!S49)</f>
        <v>2850.703704</v>
      </c>
      <c r="M16" s="143">
        <f t="shared" si="1"/>
        <v>10724347.33</v>
      </c>
      <c r="N16" s="130"/>
      <c r="O16" s="130"/>
      <c r="P16" s="130"/>
      <c r="Q16" s="130"/>
      <c r="R16" s="130"/>
      <c r="S16" s="131">
        <v>15.0</v>
      </c>
      <c r="T16" s="136">
        <v>7364.0</v>
      </c>
      <c r="U16" s="130">
        <f t="shared" si="2"/>
        <v>79984</v>
      </c>
      <c r="V16" s="130"/>
      <c r="W16" s="130"/>
      <c r="X16" s="130"/>
      <c r="Y16" s="130"/>
      <c r="Z16" s="130"/>
      <c r="AA16" s="130"/>
      <c r="AB16" s="130"/>
    </row>
    <row r="17" ht="24.75" customHeight="1">
      <c r="A17" s="43"/>
      <c r="B17" s="43"/>
      <c r="C17" s="43"/>
      <c r="D17" s="78"/>
      <c r="E17" s="78"/>
      <c r="F17" s="78"/>
      <c r="G17" s="138" t="str">
        <f>VLOOKUP(H17,Recetas!AA15:AB124,2,0)</f>
        <v/>
      </c>
      <c r="H17" s="147" t="s">
        <v>85</v>
      </c>
      <c r="I17" s="140">
        <v>19997.0</v>
      </c>
      <c r="J17" s="141">
        <f>ROUNDDOWN((0.1125*Recetas!T50*($C$5/10))/10,0)</f>
        <v>282</v>
      </c>
      <c r="K17" s="142">
        <f>(I17+J17)/Recetas!S50</f>
        <v>13.65589226</v>
      </c>
      <c r="L17" s="141">
        <f>($F$12/Recetas!S50)</f>
        <v>2280.562963</v>
      </c>
      <c r="M17" s="143">
        <f t="shared" si="1"/>
        <v>46247536.33</v>
      </c>
      <c r="N17" s="130"/>
      <c r="O17" s="130"/>
      <c r="P17" s="130"/>
      <c r="Q17" s="130"/>
      <c r="R17" s="130"/>
      <c r="S17" s="131">
        <v>16.0</v>
      </c>
      <c r="T17" s="136">
        <v>7704.0</v>
      </c>
      <c r="U17" s="130">
        <f t="shared" si="2"/>
        <v>87688</v>
      </c>
      <c r="V17" s="130"/>
      <c r="W17" s="130"/>
      <c r="X17" s="130"/>
      <c r="Y17" s="130"/>
      <c r="Z17" s="130"/>
      <c r="AA17" s="130"/>
      <c r="AB17" s="130"/>
    </row>
    <row r="18" ht="24.75" customHeight="1">
      <c r="A18" s="43"/>
      <c r="B18" s="15"/>
      <c r="C18" s="16" t="s">
        <v>168</v>
      </c>
      <c r="D18" s="17"/>
      <c r="E18" s="18"/>
      <c r="F18" s="78"/>
      <c r="G18" s="138" t="str">
        <f>VLOOKUP(H18,Recetas!AA16:AB125,2,0)</f>
        <v/>
      </c>
      <c r="H18" s="147" t="s">
        <v>93</v>
      </c>
      <c r="I18" s="140">
        <v>1480.0</v>
      </c>
      <c r="J18" s="141">
        <f>ROUNDDOWN((0.1125*Recetas!T51*($C$5/10))/10,0)</f>
        <v>72</v>
      </c>
      <c r="K18" s="142">
        <f>(I18+J18)/Recetas!S51</f>
        <v>3.919191919</v>
      </c>
      <c r="L18" s="141">
        <f>($F$10/Recetas!S51)</f>
        <v>0</v>
      </c>
      <c r="M18" s="143">
        <f t="shared" si="1"/>
        <v>0</v>
      </c>
      <c r="N18" s="130"/>
      <c r="O18" s="130"/>
      <c r="P18" s="130"/>
      <c r="Q18" s="130"/>
      <c r="R18" s="130"/>
      <c r="S18" s="131">
        <v>17.0</v>
      </c>
      <c r="T18" s="136">
        <v>8056.0</v>
      </c>
      <c r="U18" s="130">
        <f t="shared" si="2"/>
        <v>95744</v>
      </c>
      <c r="V18" s="130"/>
      <c r="W18" s="130"/>
      <c r="X18" s="130"/>
      <c r="Y18" s="130"/>
      <c r="Z18" s="130"/>
      <c r="AA18" s="130"/>
      <c r="AB18" s="130"/>
    </row>
    <row r="19" ht="24.75" customHeight="1">
      <c r="A19" s="43"/>
      <c r="B19" s="21"/>
      <c r="C19" s="22"/>
      <c r="D19" s="22"/>
      <c r="E19" s="23"/>
      <c r="F19" s="78"/>
      <c r="G19" s="138" t="str">
        <f>VLOOKUP(H19,Recetas!AA17:AB126,2,0)</f>
        <v/>
      </c>
      <c r="H19" s="147" t="s">
        <v>94</v>
      </c>
      <c r="I19" s="140">
        <v>1494.0</v>
      </c>
      <c r="J19" s="141">
        <f>ROUNDDOWN((0.1125*Recetas!T53*($C$5/10))/10,0)</f>
        <v>63</v>
      </c>
      <c r="K19" s="142">
        <f>(I19+J19)/Recetas!S53</f>
        <v>4.5</v>
      </c>
      <c r="L19" s="141">
        <f>($F$13/Recetas!S53)</f>
        <v>10704.30058</v>
      </c>
      <c r="M19" s="143">
        <f t="shared" si="1"/>
        <v>16666596</v>
      </c>
      <c r="N19" s="130"/>
      <c r="O19" s="130"/>
      <c r="P19" s="130"/>
      <c r="Q19" s="130"/>
      <c r="R19" s="130"/>
      <c r="S19" s="131">
        <v>18.0</v>
      </c>
      <c r="T19" s="136">
        <v>8420.0</v>
      </c>
      <c r="U19" s="130">
        <f t="shared" si="2"/>
        <v>104164</v>
      </c>
      <c r="V19" s="130"/>
      <c r="W19" s="130"/>
      <c r="X19" s="130"/>
      <c r="Y19" s="130"/>
      <c r="Z19" s="130"/>
      <c r="AA19" s="130"/>
      <c r="AB19" s="130"/>
    </row>
    <row r="20" ht="24.75" customHeight="1">
      <c r="A20" s="43"/>
      <c r="B20" s="25"/>
      <c r="C20" s="26" t="s">
        <v>168</v>
      </c>
      <c r="E20" s="27"/>
      <c r="F20" s="78"/>
      <c r="G20" s="138" t="str">
        <f>VLOOKUP(H20,Recetas!AA18:AB127,2,0)</f>
        <v/>
      </c>
      <c r="H20" s="147" t="s">
        <v>96</v>
      </c>
      <c r="I20" s="140">
        <v>3191.0</v>
      </c>
      <c r="J20" s="141">
        <f>ROUNDDOWN((0.1125*Recetas!T55*($C$5/10))/10,0)</f>
        <v>217</v>
      </c>
      <c r="K20" s="142">
        <f>(I20+J20)/Recetas!S55</f>
        <v>2.868686869</v>
      </c>
      <c r="L20" s="141">
        <f>($F$14/Recetas!S55)</f>
        <v>2533.30303</v>
      </c>
      <c r="M20" s="143">
        <f t="shared" si="1"/>
        <v>8633496.727</v>
      </c>
      <c r="N20" s="130"/>
      <c r="O20" s="130"/>
      <c r="P20" s="130"/>
      <c r="Q20" s="130"/>
      <c r="R20" s="130"/>
      <c r="S20" s="131">
        <v>19.0</v>
      </c>
      <c r="T20" s="136">
        <v>8792.0</v>
      </c>
      <c r="U20" s="130">
        <f t="shared" si="2"/>
        <v>112956</v>
      </c>
      <c r="V20" s="130"/>
      <c r="W20" s="130"/>
      <c r="X20" s="130"/>
      <c r="Y20" s="130"/>
      <c r="Z20" s="130"/>
      <c r="AA20" s="130"/>
      <c r="AB20" s="130"/>
    </row>
    <row r="21" ht="24.75" customHeight="1">
      <c r="A21" s="43"/>
      <c r="B21" s="28"/>
      <c r="C21" s="29"/>
      <c r="D21" s="29"/>
      <c r="E21" s="30"/>
      <c r="F21" s="78"/>
      <c r="G21" s="138" t="str">
        <f>VLOOKUP(H21,Recetas!AA19:AB128,2,0)</f>
        <v/>
      </c>
      <c r="H21" s="147" t="s">
        <v>104</v>
      </c>
      <c r="I21" s="140">
        <v>3145.0</v>
      </c>
      <c r="J21" s="141">
        <f>ROUNDDOWN((0.1125*Recetas!T57*($C$5/10))/10,0)</f>
        <v>189</v>
      </c>
      <c r="K21" s="142">
        <f>(I21+J21)/Recetas!S57</f>
        <v>3.208854668</v>
      </c>
      <c r="L21" s="141">
        <f>($F$15/Recetas!S57)</f>
        <v>0</v>
      </c>
      <c r="M21" s="143">
        <f t="shared" si="1"/>
        <v>0</v>
      </c>
      <c r="N21" s="130"/>
      <c r="O21" s="130"/>
      <c r="P21" s="130"/>
      <c r="Q21" s="130"/>
      <c r="R21" s="130"/>
      <c r="S21" s="131">
        <v>20.0</v>
      </c>
      <c r="T21" s="136">
        <v>9176.0</v>
      </c>
      <c r="U21" s="130">
        <f t="shared" si="2"/>
        <v>122132</v>
      </c>
      <c r="V21" s="130"/>
      <c r="W21" s="130"/>
      <c r="X21" s="130"/>
      <c r="Y21" s="130"/>
      <c r="Z21" s="130"/>
      <c r="AA21" s="130"/>
      <c r="AB21" s="130"/>
    </row>
    <row r="22" ht="24.75" customHeight="1">
      <c r="A22" s="43"/>
      <c r="B22" s="34"/>
      <c r="C22" s="35" t="s">
        <v>171</v>
      </c>
      <c r="E22" s="36"/>
      <c r="F22" s="78"/>
      <c r="G22" s="138" t="str">
        <f>VLOOKUP(H22,Recetas!AA20:AB129,2,0)</f>
        <v/>
      </c>
      <c r="H22" s="163" t="s">
        <v>123</v>
      </c>
      <c r="I22" s="140">
        <v>3074.0</v>
      </c>
      <c r="J22" s="141">
        <f>ROUNDDOWN((0.1125*Recetas!T59*($C$5/10))/10,0)</f>
        <v>217</v>
      </c>
      <c r="K22" s="142">
        <f>(I22+J22)/Recetas!S59</f>
        <v>2.77020202</v>
      </c>
      <c r="L22" s="141">
        <f>($F$9/Recetas!S59)</f>
        <v>2691.599327</v>
      </c>
      <c r="M22" s="143">
        <f t="shared" si="1"/>
        <v>8858053.384</v>
      </c>
      <c r="N22" s="130"/>
      <c r="O22" s="130"/>
      <c r="P22" s="130"/>
      <c r="Q22" s="130"/>
      <c r="R22" s="130"/>
      <c r="S22" s="131">
        <v>21.0</v>
      </c>
      <c r="T22" s="136">
        <v>9576.0</v>
      </c>
      <c r="U22" s="130">
        <f t="shared" si="2"/>
        <v>131708</v>
      </c>
      <c r="V22" s="130"/>
      <c r="W22" s="130"/>
      <c r="X22" s="130"/>
      <c r="Y22" s="130"/>
      <c r="Z22" s="130"/>
      <c r="AA22" s="130"/>
      <c r="AB22" s="130"/>
    </row>
    <row r="23" ht="24.75" customHeight="1">
      <c r="A23" s="43"/>
      <c r="B23" s="40"/>
      <c r="C23" s="41"/>
      <c r="D23" s="41"/>
      <c r="E23" s="42"/>
      <c r="F23" s="78"/>
      <c r="G23" s="138" t="str">
        <f>VLOOKUP(H23,Recetas!AA21:AB130,2,0)</f>
        <v/>
      </c>
      <c r="H23" s="147" t="s">
        <v>127</v>
      </c>
      <c r="I23" s="140">
        <v>3481.0</v>
      </c>
      <c r="J23" s="141">
        <f>ROUNDDOWN((0.1125*Recetas!T60*($C$5/10))/10,0)</f>
        <v>217</v>
      </c>
      <c r="K23" s="142">
        <f>(I23+J23)/Recetas!S60</f>
        <v>3.112794613</v>
      </c>
      <c r="L23" s="141">
        <f>($F$10/Recetas!S60)</f>
        <v>0</v>
      </c>
      <c r="M23" s="143">
        <f t="shared" si="1"/>
        <v>0</v>
      </c>
      <c r="N23" s="130"/>
      <c r="O23" s="130"/>
      <c r="P23" s="130"/>
      <c r="Q23" s="130"/>
      <c r="R23" s="130"/>
      <c r="S23" s="131">
        <v>22.0</v>
      </c>
      <c r="T23" s="136">
        <v>9984.0</v>
      </c>
      <c r="U23" s="130">
        <f t="shared" si="2"/>
        <v>141692</v>
      </c>
      <c r="V23" s="130"/>
      <c r="W23" s="130"/>
      <c r="X23" s="130"/>
      <c r="Y23" s="130"/>
      <c r="Z23" s="130"/>
      <c r="AA23" s="130"/>
      <c r="AB23" s="130"/>
    </row>
    <row r="24" ht="24.75" customHeight="1">
      <c r="A24" s="164"/>
      <c r="B24" s="164"/>
      <c r="C24" s="43"/>
      <c r="D24" s="165"/>
      <c r="E24" s="78"/>
      <c r="F24" s="78"/>
      <c r="G24" s="138"/>
      <c r="H24" s="166" t="s">
        <v>206</v>
      </c>
      <c r="I24" s="140">
        <v>64992.0</v>
      </c>
      <c r="J24" s="141">
        <f>ROUNDDOWN((0.1125*Recetas!T61*($C$5/10))/10,0)</f>
        <v>282</v>
      </c>
      <c r="K24" s="142">
        <f>(I24+J24)/Recetas!S61</f>
        <v>43.95555556</v>
      </c>
      <c r="L24" s="141">
        <f>($F$10/Recetas!S61)</f>
        <v>0</v>
      </c>
      <c r="M24" s="143">
        <f t="shared" si="1"/>
        <v>0</v>
      </c>
      <c r="N24" s="130"/>
      <c r="O24" s="130"/>
      <c r="P24" s="130"/>
      <c r="Q24" s="130"/>
      <c r="R24" s="130"/>
      <c r="S24" s="131">
        <v>23.0</v>
      </c>
      <c r="T24" s="136">
        <v>10408.0</v>
      </c>
      <c r="U24" s="130">
        <f t="shared" si="2"/>
        <v>152100</v>
      </c>
      <c r="V24" s="130"/>
      <c r="W24" s="130"/>
      <c r="X24" s="130"/>
      <c r="Y24" s="130"/>
      <c r="Z24" s="130"/>
      <c r="AA24" s="130"/>
      <c r="AB24" s="130"/>
    </row>
    <row r="25" ht="24.75" customHeight="1">
      <c r="A25" s="43"/>
      <c r="B25" s="43"/>
      <c r="C25" s="43"/>
      <c r="D25" s="165"/>
      <c r="E25" s="78"/>
      <c r="F25" s="78"/>
      <c r="G25" s="138" t="str">
        <f>VLOOKUP(H25,Recetas!AA23:AB132,2,0)</f>
        <v/>
      </c>
      <c r="H25" s="147" t="s">
        <v>135</v>
      </c>
      <c r="I25" s="140">
        <v>2979.0</v>
      </c>
      <c r="J25" s="141">
        <f>ROUNDDOWN((0.1125*Recetas!T62*($C$5/10))/10,0)</f>
        <v>189</v>
      </c>
      <c r="K25" s="142">
        <f>(I25+J25)/Recetas!S62</f>
        <v>3.049085659</v>
      </c>
      <c r="L25" s="141">
        <f>($F$13/Recetas!S62)</f>
        <v>3564.666025</v>
      </c>
      <c r="M25" s="143">
        <f t="shared" si="1"/>
        <v>11292861.97</v>
      </c>
      <c r="N25" s="130"/>
      <c r="O25" s="130"/>
      <c r="P25" s="130"/>
      <c r="Q25" s="130"/>
      <c r="R25" s="130"/>
      <c r="S25" s="131">
        <v>24.0</v>
      </c>
      <c r="T25" s="136">
        <v>10844.0</v>
      </c>
      <c r="U25" s="130">
        <f t="shared" si="2"/>
        <v>162944</v>
      </c>
      <c r="V25" s="130"/>
      <c r="W25" s="130"/>
      <c r="X25" s="130"/>
      <c r="Y25" s="130"/>
      <c r="Z25" s="130"/>
      <c r="AA25" s="130"/>
      <c r="AB25" s="130"/>
    </row>
    <row r="26" ht="24.75" customHeight="1">
      <c r="A26" s="43"/>
      <c r="B26" s="43"/>
      <c r="C26" s="43"/>
      <c r="D26" s="165"/>
      <c r="E26" s="78"/>
      <c r="F26" s="78"/>
      <c r="G26" s="138" t="str">
        <f>VLOOKUP(H26,Recetas!AA24:AB133,2,0)</f>
        <v/>
      </c>
      <c r="H26" s="147" t="s">
        <v>139</v>
      </c>
      <c r="I26" s="140">
        <v>22463.0</v>
      </c>
      <c r="J26" s="141">
        <f>ROUNDDOWN((0.1125*Recetas!T63*($C$5/10))/10,0)</f>
        <v>282</v>
      </c>
      <c r="K26" s="142">
        <f>(I26+J26)/Recetas!S63</f>
        <v>15.31649832</v>
      </c>
      <c r="L26" s="141">
        <f>($F$13/Recetas!S63)</f>
        <v>2494.065993</v>
      </c>
      <c r="M26" s="143">
        <f t="shared" si="1"/>
        <v>56727531.02</v>
      </c>
      <c r="N26" s="130"/>
      <c r="O26" s="130"/>
      <c r="P26" s="130"/>
      <c r="Q26" s="130"/>
      <c r="R26" s="130"/>
      <c r="S26" s="131">
        <v>25.0</v>
      </c>
      <c r="T26" s="136">
        <v>11292.0</v>
      </c>
      <c r="U26" s="130">
        <f t="shared" si="2"/>
        <v>174236</v>
      </c>
      <c r="V26" s="130"/>
      <c r="W26" s="130"/>
      <c r="X26" s="130"/>
      <c r="Y26" s="130"/>
      <c r="Z26" s="130"/>
      <c r="AA26" s="130"/>
      <c r="AB26" s="130"/>
    </row>
    <row r="27" ht="24.75" customHeight="1">
      <c r="A27" s="43"/>
      <c r="B27" s="43"/>
      <c r="C27" s="43"/>
      <c r="D27" s="165"/>
      <c r="E27" s="78"/>
      <c r="F27" s="78"/>
      <c r="G27" s="167"/>
      <c r="H27" s="168" t="s">
        <v>207</v>
      </c>
      <c r="I27" s="169">
        <v>277.0</v>
      </c>
      <c r="J27" s="170">
        <f>ROUNDDOWN((0.1125*Recetas!T64*($C$5/10))/10,0)</f>
        <v>15</v>
      </c>
      <c r="K27" s="171">
        <f>(I27+J27)/Recetas!S64</f>
        <v>2.630630631</v>
      </c>
      <c r="L27" s="170">
        <f>($F$8/Recetas!S64)</f>
        <v>30249.22523</v>
      </c>
      <c r="M27" s="172">
        <f t="shared" si="1"/>
        <v>8832773.766</v>
      </c>
      <c r="N27" s="130"/>
      <c r="O27" s="130"/>
      <c r="P27" s="130"/>
      <c r="Q27" s="130"/>
      <c r="R27" s="130"/>
      <c r="S27" s="131">
        <v>26.0</v>
      </c>
      <c r="T27" s="136">
        <v>11752.0</v>
      </c>
      <c r="U27" s="130">
        <f t="shared" si="2"/>
        <v>185988</v>
      </c>
      <c r="V27" s="130"/>
      <c r="W27" s="130"/>
      <c r="X27" s="130"/>
      <c r="Y27" s="130"/>
      <c r="Z27" s="130"/>
      <c r="AA27" s="130"/>
      <c r="AB27" s="130"/>
    </row>
    <row r="28" ht="24.75" customHeight="1">
      <c r="A28" s="43"/>
      <c r="B28" s="43"/>
      <c r="C28" s="43"/>
      <c r="D28" s="173"/>
      <c r="E28" s="174"/>
      <c r="F28" s="174"/>
      <c r="G28" s="43"/>
      <c r="H28" s="175"/>
      <c r="I28" s="176"/>
      <c r="J28" s="177"/>
      <c r="K28" s="178"/>
      <c r="L28" s="177"/>
      <c r="M28" s="178"/>
      <c r="N28" s="130"/>
      <c r="O28" s="130"/>
      <c r="P28" s="130"/>
      <c r="Q28" s="130"/>
      <c r="R28" s="130"/>
      <c r="S28" s="131">
        <v>27.0</v>
      </c>
      <c r="T28" s="136">
        <v>12228.0</v>
      </c>
      <c r="U28" s="130">
        <f t="shared" si="2"/>
        <v>198216</v>
      </c>
      <c r="V28" s="130"/>
      <c r="W28" s="130"/>
      <c r="X28" s="130"/>
      <c r="Y28" s="130"/>
      <c r="Z28" s="130"/>
      <c r="AA28" s="130"/>
      <c r="AB28" s="130"/>
    </row>
    <row r="29">
      <c r="A29" s="43"/>
      <c r="B29" s="43"/>
      <c r="C29" s="43"/>
      <c r="D29" s="78"/>
      <c r="E29" s="78"/>
      <c r="F29" s="78"/>
      <c r="G29" s="43"/>
      <c r="H29" s="175"/>
      <c r="I29" s="176"/>
      <c r="J29" s="177"/>
      <c r="K29" s="178"/>
      <c r="L29" s="177"/>
      <c r="M29" s="178"/>
      <c r="N29" s="130"/>
      <c r="O29" s="130"/>
      <c r="P29" s="130"/>
      <c r="Q29" s="130"/>
      <c r="R29" s="130"/>
      <c r="S29" s="131">
        <v>28.0</v>
      </c>
      <c r="T29" s="136">
        <v>12720.0</v>
      </c>
      <c r="U29" s="130">
        <f t="shared" si="2"/>
        <v>210936</v>
      </c>
      <c r="V29" s="130"/>
      <c r="W29" s="130"/>
      <c r="X29" s="130"/>
      <c r="Y29" s="130"/>
      <c r="Z29" s="130"/>
      <c r="AA29" s="130"/>
      <c r="AB29" s="130"/>
    </row>
    <row r="30">
      <c r="A30" s="43"/>
      <c r="B30" s="43"/>
      <c r="C30" s="43"/>
      <c r="D30" s="78"/>
      <c r="E30" s="78"/>
      <c r="F30" s="78"/>
      <c r="G30" s="43"/>
      <c r="H30" s="175"/>
      <c r="I30" s="176"/>
      <c r="J30" s="177"/>
      <c r="K30" s="178"/>
      <c r="L30" s="177"/>
      <c r="M30" s="178"/>
      <c r="N30" s="130"/>
      <c r="O30" s="130"/>
      <c r="P30" s="130"/>
      <c r="Q30" s="130"/>
      <c r="R30" s="130"/>
      <c r="S30" s="131">
        <v>29.0</v>
      </c>
      <c r="T30" s="136">
        <v>13224.0</v>
      </c>
      <c r="U30" s="130">
        <f t="shared" si="2"/>
        <v>224160</v>
      </c>
      <c r="V30" s="130"/>
      <c r="W30" s="130"/>
      <c r="X30" s="130"/>
      <c r="Y30" s="130"/>
      <c r="Z30" s="130"/>
      <c r="AA30" s="130"/>
      <c r="AB30" s="130"/>
    </row>
    <row r="31">
      <c r="A31" s="43"/>
      <c r="B31" s="43"/>
      <c r="C31" s="43"/>
      <c r="D31" s="78"/>
      <c r="E31" s="78"/>
      <c r="F31" s="78"/>
      <c r="G31" s="43"/>
      <c r="H31" s="13"/>
      <c r="I31" s="13"/>
      <c r="J31" s="13"/>
      <c r="K31" s="13"/>
      <c r="L31" s="13"/>
      <c r="M31" s="13"/>
      <c r="N31" s="130"/>
      <c r="O31" s="130"/>
      <c r="P31" s="130"/>
      <c r="Q31" s="130"/>
      <c r="R31" s="130"/>
      <c r="S31" s="131">
        <v>30.0</v>
      </c>
      <c r="T31" s="136">
        <v>13744.0</v>
      </c>
      <c r="U31" s="130">
        <f t="shared" si="2"/>
        <v>237904</v>
      </c>
      <c r="V31" s="130"/>
      <c r="W31" s="130"/>
      <c r="X31" s="130"/>
      <c r="Y31" s="130"/>
      <c r="Z31" s="130"/>
      <c r="AA31" s="130"/>
      <c r="AB31" s="130"/>
    </row>
    <row r="32">
      <c r="A32" s="43"/>
      <c r="B32" s="43"/>
      <c r="C32" s="43"/>
      <c r="D32" s="78"/>
      <c r="E32" s="78"/>
      <c r="F32" s="78"/>
      <c r="G32" s="43"/>
      <c r="H32" s="13"/>
      <c r="I32" s="13"/>
      <c r="J32" s="13"/>
      <c r="K32" s="13"/>
      <c r="L32" s="13"/>
      <c r="M32" s="13"/>
      <c r="N32" s="130"/>
      <c r="O32" s="130"/>
      <c r="P32" s="130"/>
      <c r="Q32" s="130"/>
      <c r="R32" s="130"/>
      <c r="S32" s="131">
        <v>31.0</v>
      </c>
      <c r="T32" s="136">
        <v>14280.0</v>
      </c>
      <c r="U32" s="130">
        <f t="shared" si="2"/>
        <v>252184</v>
      </c>
      <c r="V32" s="130"/>
      <c r="W32" s="130"/>
      <c r="X32" s="130"/>
      <c r="Y32" s="130"/>
      <c r="Z32" s="130"/>
      <c r="AA32" s="130"/>
      <c r="AB32" s="130"/>
    </row>
    <row r="33">
      <c r="A33" s="43"/>
      <c r="B33" s="43"/>
      <c r="C33" s="43"/>
      <c r="D33" s="43"/>
      <c r="E33" s="43"/>
      <c r="F33" s="43"/>
      <c r="G33" s="20"/>
      <c r="H33" s="13"/>
      <c r="I33" s="13"/>
      <c r="J33" s="13"/>
      <c r="K33" s="13"/>
      <c r="L33" s="13"/>
      <c r="M33" s="13"/>
      <c r="N33" s="130"/>
      <c r="O33" s="130"/>
      <c r="P33" s="130"/>
      <c r="Q33" s="130"/>
      <c r="R33" s="130"/>
      <c r="S33" s="131">
        <v>32.0</v>
      </c>
      <c r="T33" s="136">
        <v>14832.0</v>
      </c>
      <c r="U33" s="130">
        <f t="shared" si="2"/>
        <v>267016</v>
      </c>
      <c r="V33" s="130"/>
      <c r="W33" s="130"/>
      <c r="X33" s="130"/>
      <c r="Y33" s="130"/>
      <c r="Z33" s="130"/>
      <c r="AA33" s="130"/>
      <c r="AB33" s="130"/>
    </row>
    <row r="34">
      <c r="A34" s="43"/>
      <c r="B34" s="43"/>
      <c r="C34" s="43"/>
      <c r="D34" s="43"/>
      <c r="E34" s="43"/>
      <c r="F34" s="43"/>
      <c r="G34" s="43"/>
      <c r="H34" s="13"/>
      <c r="I34" s="13"/>
      <c r="J34" s="13"/>
      <c r="K34" s="13"/>
      <c r="L34" s="13"/>
      <c r="M34" s="13"/>
      <c r="N34" s="130"/>
      <c r="O34" s="130"/>
      <c r="P34" s="130"/>
      <c r="Q34" s="130"/>
      <c r="R34" s="130"/>
      <c r="S34" s="131">
        <v>33.0</v>
      </c>
      <c r="T34" s="136">
        <v>15400.0</v>
      </c>
      <c r="U34" s="130">
        <f t="shared" si="2"/>
        <v>282416</v>
      </c>
      <c r="V34" s="130"/>
      <c r="W34" s="130"/>
      <c r="X34" s="130"/>
      <c r="Y34" s="130"/>
      <c r="Z34" s="130"/>
      <c r="AA34" s="130"/>
      <c r="AB34" s="130"/>
    </row>
    <row r="35">
      <c r="A35" s="43"/>
      <c r="B35" s="43"/>
      <c r="C35" s="43"/>
      <c r="D35" s="43"/>
      <c r="E35" s="43"/>
      <c r="F35" s="43"/>
      <c r="G35" s="43"/>
      <c r="H35" s="13"/>
      <c r="I35" s="13"/>
      <c r="J35" s="13"/>
      <c r="K35" s="13"/>
      <c r="L35" s="13"/>
      <c r="M35" s="13"/>
      <c r="N35" s="130"/>
      <c r="O35" s="130"/>
      <c r="P35" s="130"/>
      <c r="Q35" s="130"/>
      <c r="R35" s="130"/>
      <c r="S35" s="131">
        <v>34.0</v>
      </c>
      <c r="T35" s="136">
        <v>15984.0</v>
      </c>
      <c r="U35" s="130">
        <f t="shared" si="2"/>
        <v>298400</v>
      </c>
      <c r="V35" s="130"/>
      <c r="W35" s="130"/>
      <c r="X35" s="130"/>
      <c r="Y35" s="130"/>
      <c r="Z35" s="130"/>
      <c r="AA35" s="130"/>
      <c r="AB35" s="130"/>
    </row>
    <row r="36">
      <c r="A36" s="43"/>
      <c r="B36" s="43"/>
      <c r="C36" s="43"/>
      <c r="D36" s="43"/>
      <c r="E36" s="43"/>
      <c r="F36" s="43"/>
      <c r="G36" s="43"/>
      <c r="H36" s="13"/>
      <c r="I36" s="13"/>
      <c r="J36" s="13"/>
      <c r="K36" s="13"/>
      <c r="L36" s="13"/>
      <c r="M36" s="13"/>
      <c r="N36" s="130"/>
      <c r="O36" s="130"/>
      <c r="P36" s="130"/>
      <c r="Q36" s="130"/>
      <c r="R36" s="130"/>
      <c r="S36" s="131">
        <v>35.0</v>
      </c>
      <c r="T36" s="136">
        <v>16588.0</v>
      </c>
      <c r="U36" s="130">
        <f t="shared" si="2"/>
        <v>314988</v>
      </c>
      <c r="V36" s="130"/>
      <c r="W36" s="130"/>
      <c r="X36" s="130"/>
      <c r="Y36" s="130"/>
      <c r="Z36" s="130"/>
      <c r="AA36" s="130"/>
      <c r="AB36" s="130"/>
    </row>
    <row r="37">
      <c r="A37" s="43"/>
      <c r="B37" s="43"/>
      <c r="C37" s="43"/>
      <c r="D37" s="43"/>
      <c r="E37" s="43"/>
      <c r="F37" s="43"/>
      <c r="G37" s="43"/>
      <c r="H37" s="13"/>
      <c r="I37" s="13"/>
      <c r="J37" s="13"/>
      <c r="K37" s="13"/>
      <c r="L37" s="13"/>
      <c r="M37" s="13"/>
      <c r="N37" s="130"/>
      <c r="O37" s="130"/>
      <c r="P37" s="130"/>
      <c r="Q37" s="130"/>
      <c r="R37" s="130"/>
      <c r="S37" s="131">
        <v>36.0</v>
      </c>
      <c r="T37" s="136">
        <v>17208.0</v>
      </c>
      <c r="U37" s="130">
        <f t="shared" si="2"/>
        <v>332196</v>
      </c>
      <c r="V37" s="130"/>
      <c r="W37" s="130"/>
      <c r="X37" s="130"/>
      <c r="Y37" s="130"/>
      <c r="Z37" s="130"/>
      <c r="AA37" s="130"/>
      <c r="AB37" s="130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0"/>
      <c r="O38" s="130"/>
      <c r="P38" s="130"/>
      <c r="Q38" s="130"/>
      <c r="R38" s="130"/>
      <c r="S38" s="131">
        <v>37.0</v>
      </c>
      <c r="T38" s="136">
        <v>17844.0</v>
      </c>
      <c r="U38" s="130">
        <f t="shared" si="2"/>
        <v>350040</v>
      </c>
      <c r="V38" s="130"/>
      <c r="W38" s="130"/>
      <c r="X38" s="130"/>
      <c r="Y38" s="130"/>
      <c r="Z38" s="130"/>
      <c r="AA38" s="130"/>
      <c r="AB38" s="130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0"/>
      <c r="O39" s="130"/>
      <c r="P39" s="130"/>
      <c r="Q39" s="130"/>
      <c r="R39" s="130"/>
      <c r="S39" s="131">
        <v>38.0</v>
      </c>
      <c r="T39" s="136">
        <v>18500.0</v>
      </c>
      <c r="U39" s="130">
        <f t="shared" si="2"/>
        <v>368540</v>
      </c>
      <c r="V39" s="130"/>
      <c r="W39" s="130"/>
      <c r="X39" s="130"/>
      <c r="Y39" s="130"/>
      <c r="Z39" s="130"/>
      <c r="AA39" s="130"/>
      <c r="AB39" s="130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0"/>
      <c r="O40" s="130"/>
      <c r="P40" s="130"/>
      <c r="Q40" s="130"/>
      <c r="R40" s="130"/>
      <c r="S40" s="131">
        <v>39.0</v>
      </c>
      <c r="T40" s="136">
        <v>19176.0</v>
      </c>
      <c r="U40" s="130">
        <f t="shared" si="2"/>
        <v>387716</v>
      </c>
      <c r="V40" s="130"/>
      <c r="W40" s="130"/>
      <c r="X40" s="130"/>
      <c r="Y40" s="130"/>
      <c r="Z40" s="130"/>
      <c r="AA40" s="130"/>
      <c r="AB40" s="130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0"/>
      <c r="O41" s="130"/>
      <c r="P41" s="130"/>
      <c r="Q41" s="130"/>
      <c r="R41" s="130"/>
      <c r="S41" s="131">
        <v>40.0</v>
      </c>
      <c r="T41" s="136">
        <v>19872.0</v>
      </c>
      <c r="U41" s="130">
        <f t="shared" si="2"/>
        <v>407588</v>
      </c>
      <c r="V41" s="130"/>
      <c r="W41" s="130"/>
      <c r="X41" s="130"/>
      <c r="Y41" s="130"/>
      <c r="Z41" s="130"/>
      <c r="AA41" s="130"/>
      <c r="AB41" s="130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0"/>
      <c r="P42" s="130"/>
      <c r="Q42" s="130"/>
      <c r="R42" s="130"/>
      <c r="S42" s="131">
        <v>41.0</v>
      </c>
      <c r="T42" s="136">
        <v>20588.0</v>
      </c>
      <c r="U42" s="130">
        <f t="shared" si="2"/>
        <v>428176</v>
      </c>
      <c r="V42" s="130"/>
      <c r="W42" s="130"/>
      <c r="X42" s="130"/>
      <c r="Y42" s="130"/>
      <c r="Z42" s="130"/>
      <c r="AA42" s="130"/>
      <c r="AB42" s="130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0"/>
      <c r="P43" s="130"/>
      <c r="Q43" s="130"/>
      <c r="R43" s="130"/>
      <c r="S43" s="131">
        <v>42.0</v>
      </c>
      <c r="T43" s="136">
        <v>21324.0</v>
      </c>
      <c r="U43" s="130">
        <f t="shared" si="2"/>
        <v>449500</v>
      </c>
      <c r="V43" s="130"/>
      <c r="W43" s="130"/>
      <c r="X43" s="130"/>
      <c r="Y43" s="130"/>
      <c r="Z43" s="130"/>
      <c r="AA43" s="130"/>
      <c r="AB43" s="130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0"/>
      <c r="P44" s="130"/>
      <c r="Q44" s="130"/>
      <c r="R44" s="130"/>
      <c r="S44" s="131">
        <v>43.0</v>
      </c>
      <c r="T44" s="136">
        <v>22080.0</v>
      </c>
      <c r="U44" s="130">
        <f t="shared" si="2"/>
        <v>471580</v>
      </c>
      <c r="V44" s="130"/>
      <c r="W44" s="130"/>
      <c r="X44" s="130"/>
      <c r="Y44" s="130"/>
      <c r="Z44" s="130"/>
      <c r="AA44" s="130"/>
      <c r="AB44" s="130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0"/>
      <c r="P45" s="130"/>
      <c r="Q45" s="130"/>
      <c r="R45" s="130"/>
      <c r="S45" s="131">
        <v>44.0</v>
      </c>
      <c r="T45" s="136">
        <v>22860.0</v>
      </c>
      <c r="U45" s="130">
        <f t="shared" si="2"/>
        <v>494440</v>
      </c>
      <c r="V45" s="130"/>
      <c r="W45" s="130"/>
      <c r="X45" s="130"/>
      <c r="Y45" s="130"/>
      <c r="Z45" s="130"/>
      <c r="AA45" s="130"/>
      <c r="AB45" s="130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0"/>
      <c r="P46" s="130"/>
      <c r="Q46" s="130"/>
      <c r="R46" s="130"/>
      <c r="S46" s="131">
        <v>45.0</v>
      </c>
      <c r="T46" s="136">
        <v>23660.0</v>
      </c>
      <c r="U46" s="130">
        <f t="shared" si="2"/>
        <v>518100</v>
      </c>
      <c r="V46" s="130"/>
      <c r="W46" s="130"/>
      <c r="X46" s="130"/>
      <c r="Y46" s="130"/>
      <c r="Z46" s="130"/>
      <c r="AA46" s="130"/>
      <c r="AB46" s="130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0"/>
      <c r="P47" s="130"/>
      <c r="Q47" s="130"/>
      <c r="R47" s="130"/>
      <c r="S47" s="131">
        <v>46.0</v>
      </c>
      <c r="T47" s="136">
        <v>24484.0</v>
      </c>
      <c r="U47" s="130">
        <f t="shared" si="2"/>
        <v>542584</v>
      </c>
      <c r="V47" s="130"/>
      <c r="W47" s="130"/>
      <c r="X47" s="130"/>
      <c r="Y47" s="130"/>
      <c r="Z47" s="130"/>
      <c r="AA47" s="130"/>
      <c r="AB47" s="130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0"/>
      <c r="P48" s="130"/>
      <c r="Q48" s="130"/>
      <c r="R48" s="130"/>
      <c r="S48" s="131">
        <v>47.0</v>
      </c>
      <c r="T48" s="136">
        <v>25332.0</v>
      </c>
      <c r="U48" s="130">
        <f t="shared" si="2"/>
        <v>567916</v>
      </c>
      <c r="V48" s="130"/>
      <c r="W48" s="130"/>
      <c r="X48" s="130"/>
      <c r="Y48" s="130"/>
      <c r="Z48" s="130"/>
      <c r="AA48" s="130"/>
      <c r="AB48" s="130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0"/>
      <c r="P49" s="130"/>
      <c r="Q49" s="130"/>
      <c r="R49" s="130"/>
      <c r="S49" s="131">
        <v>48.0</v>
      </c>
      <c r="T49" s="136">
        <v>26204.0</v>
      </c>
      <c r="U49" s="130">
        <f t="shared" si="2"/>
        <v>594120</v>
      </c>
      <c r="V49" s="130"/>
      <c r="W49" s="130"/>
      <c r="X49" s="130"/>
      <c r="Y49" s="130"/>
      <c r="Z49" s="130"/>
      <c r="AA49" s="130"/>
      <c r="AB49" s="130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0"/>
      <c r="P50" s="130"/>
      <c r="Q50" s="130"/>
      <c r="R50" s="130"/>
      <c r="S50" s="131">
        <v>49.0</v>
      </c>
      <c r="T50" s="136">
        <v>27104.0</v>
      </c>
      <c r="U50" s="130">
        <f t="shared" si="2"/>
        <v>621224</v>
      </c>
      <c r="V50" s="130"/>
      <c r="W50" s="130"/>
      <c r="X50" s="130"/>
      <c r="Y50" s="130"/>
      <c r="Z50" s="130"/>
      <c r="AA50" s="130"/>
      <c r="AB50" s="130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0"/>
      <c r="P51" s="130"/>
      <c r="Q51" s="130"/>
      <c r="R51" s="130"/>
      <c r="S51" s="131">
        <v>50.0</v>
      </c>
      <c r="T51" s="136">
        <v>28024.0</v>
      </c>
      <c r="U51" s="130">
        <f t="shared" si="2"/>
        <v>649248</v>
      </c>
      <c r="V51" s="130"/>
      <c r="W51" s="130"/>
      <c r="X51" s="130"/>
      <c r="Y51" s="130"/>
      <c r="Z51" s="130"/>
      <c r="AA51" s="130"/>
      <c r="AB51" s="130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0"/>
      <c r="P52" s="130"/>
      <c r="Q52" s="130"/>
      <c r="R52" s="130"/>
      <c r="S52" s="131">
        <v>51.0</v>
      </c>
      <c r="T52" s="136">
        <v>28972.0</v>
      </c>
      <c r="U52" s="130">
        <f t="shared" si="2"/>
        <v>678220</v>
      </c>
      <c r="V52" s="130"/>
      <c r="W52" s="130"/>
      <c r="X52" s="130"/>
      <c r="Y52" s="130"/>
      <c r="Z52" s="130"/>
      <c r="AA52" s="130"/>
      <c r="AB52" s="130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0"/>
      <c r="P53" s="130"/>
      <c r="Q53" s="130"/>
      <c r="R53" s="130"/>
      <c r="S53" s="131">
        <v>52.0</v>
      </c>
      <c r="T53" s="136">
        <v>29948.0</v>
      </c>
      <c r="U53" s="130">
        <f t="shared" si="2"/>
        <v>708168</v>
      </c>
      <c r="V53" s="130"/>
      <c r="W53" s="130"/>
      <c r="X53" s="130"/>
      <c r="Y53" s="130"/>
      <c r="Z53" s="130"/>
      <c r="AA53" s="130"/>
      <c r="AB53" s="130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0"/>
      <c r="P54" s="130"/>
      <c r="Q54" s="130"/>
      <c r="R54" s="130"/>
      <c r="S54" s="131">
        <v>53.0</v>
      </c>
      <c r="T54" s="136">
        <v>30948.0</v>
      </c>
      <c r="U54" s="130">
        <f t="shared" si="2"/>
        <v>739116</v>
      </c>
      <c r="V54" s="130"/>
      <c r="W54" s="130"/>
      <c r="X54" s="130"/>
      <c r="Y54" s="130"/>
      <c r="Z54" s="130"/>
      <c r="AA54" s="130"/>
      <c r="AB54" s="130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0"/>
      <c r="P55" s="130"/>
      <c r="Q55" s="130"/>
      <c r="R55" s="130"/>
      <c r="S55" s="131">
        <v>54.0</v>
      </c>
      <c r="T55" s="136">
        <v>31980.0</v>
      </c>
      <c r="U55" s="130">
        <f t="shared" si="2"/>
        <v>771096</v>
      </c>
      <c r="V55" s="130"/>
      <c r="W55" s="130"/>
      <c r="X55" s="130"/>
      <c r="Y55" s="130"/>
      <c r="Z55" s="130"/>
      <c r="AA55" s="130"/>
      <c r="AB55" s="130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0"/>
      <c r="P56" s="130"/>
      <c r="Q56" s="130"/>
      <c r="R56" s="130"/>
      <c r="S56" s="131">
        <v>55.0</v>
      </c>
      <c r="T56" s="136">
        <v>33040.0</v>
      </c>
      <c r="U56" s="130">
        <f t="shared" si="2"/>
        <v>804136</v>
      </c>
      <c r="V56" s="130"/>
      <c r="W56" s="130"/>
      <c r="X56" s="130"/>
      <c r="Y56" s="130"/>
      <c r="Z56" s="130"/>
      <c r="AA56" s="130"/>
      <c r="AB56" s="130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0"/>
      <c r="P57" s="130"/>
      <c r="Q57" s="130"/>
      <c r="R57" s="130"/>
      <c r="S57" s="131">
        <v>56.0</v>
      </c>
      <c r="T57" s="136">
        <v>34128.0</v>
      </c>
      <c r="U57" s="130">
        <f t="shared" si="2"/>
        <v>838264</v>
      </c>
      <c r="V57" s="130"/>
      <c r="W57" s="130"/>
      <c r="X57" s="130"/>
      <c r="Y57" s="130"/>
      <c r="Z57" s="130"/>
      <c r="AA57" s="130"/>
      <c r="AB57" s="130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0"/>
      <c r="P58" s="130"/>
      <c r="Q58" s="130"/>
      <c r="R58" s="130"/>
      <c r="S58" s="131">
        <v>57.0</v>
      </c>
      <c r="T58" s="136">
        <v>35248.0</v>
      </c>
      <c r="U58" s="130">
        <f t="shared" si="2"/>
        <v>873512</v>
      </c>
      <c r="V58" s="130"/>
      <c r="W58" s="130"/>
      <c r="X58" s="130"/>
      <c r="Y58" s="130"/>
      <c r="Z58" s="130"/>
      <c r="AA58" s="130"/>
      <c r="AB58" s="130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0"/>
      <c r="P59" s="130"/>
      <c r="Q59" s="130"/>
      <c r="R59" s="130"/>
      <c r="S59" s="131">
        <v>58.0</v>
      </c>
      <c r="T59" s="136">
        <v>36396.0</v>
      </c>
      <c r="U59" s="130">
        <f t="shared" si="2"/>
        <v>909908</v>
      </c>
      <c r="V59" s="130"/>
      <c r="W59" s="130"/>
      <c r="X59" s="130"/>
      <c r="Y59" s="130"/>
      <c r="Z59" s="130"/>
      <c r="AA59" s="130"/>
      <c r="AB59" s="130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0"/>
      <c r="P60" s="130"/>
      <c r="Q60" s="130"/>
      <c r="R60" s="130"/>
      <c r="S60" s="131">
        <v>59.0</v>
      </c>
      <c r="T60" s="136">
        <v>37580.0</v>
      </c>
      <c r="U60" s="130">
        <f t="shared" si="2"/>
        <v>947488</v>
      </c>
      <c r="V60" s="130"/>
      <c r="W60" s="130"/>
      <c r="X60" s="130"/>
      <c r="Y60" s="130"/>
      <c r="Z60" s="130"/>
      <c r="AA60" s="130"/>
      <c r="AB60" s="130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0"/>
      <c r="P61" s="130"/>
      <c r="Q61" s="130"/>
      <c r="R61" s="130"/>
      <c r="S61" s="131">
        <v>60.0</v>
      </c>
      <c r="T61" s="136">
        <v>38792.0</v>
      </c>
      <c r="U61" s="130">
        <f t="shared" si="2"/>
        <v>986280</v>
      </c>
      <c r="V61" s="130"/>
      <c r="W61" s="130"/>
      <c r="X61" s="130"/>
      <c r="Y61" s="130"/>
      <c r="Z61" s="130"/>
      <c r="AA61" s="130"/>
      <c r="AB61" s="130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0"/>
      <c r="P62" s="130"/>
      <c r="Q62" s="130"/>
      <c r="R62" s="130"/>
      <c r="S62" s="131">
        <v>61.0</v>
      </c>
      <c r="T62" s="136">
        <v>40040.0</v>
      </c>
      <c r="U62" s="130">
        <f t="shared" si="2"/>
        <v>1026320</v>
      </c>
      <c r="V62" s="130"/>
      <c r="W62" s="130"/>
      <c r="X62" s="130"/>
      <c r="Y62" s="130"/>
      <c r="Z62" s="130"/>
      <c r="AA62" s="130"/>
      <c r="AB62" s="130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0"/>
      <c r="P63" s="130"/>
      <c r="Q63" s="130"/>
      <c r="R63" s="130"/>
      <c r="S63" s="131">
        <v>62.0</v>
      </c>
      <c r="T63" s="136">
        <v>41324.0</v>
      </c>
      <c r="U63" s="130">
        <f t="shared" si="2"/>
        <v>1067644</v>
      </c>
      <c r="V63" s="130"/>
      <c r="W63" s="130"/>
      <c r="X63" s="130"/>
      <c r="Y63" s="130"/>
      <c r="Z63" s="130"/>
      <c r="AA63" s="130"/>
      <c r="AB63" s="130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0"/>
      <c r="P64" s="130"/>
      <c r="Q64" s="130"/>
      <c r="R64" s="130"/>
      <c r="S64" s="131">
        <v>63.0</v>
      </c>
      <c r="T64" s="136">
        <v>42644.0</v>
      </c>
      <c r="U64" s="130">
        <f t="shared" si="2"/>
        <v>1110288</v>
      </c>
      <c r="V64" s="130"/>
      <c r="W64" s="130"/>
      <c r="X64" s="130"/>
      <c r="Y64" s="130"/>
      <c r="Z64" s="130"/>
      <c r="AA64" s="130"/>
      <c r="AB64" s="130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0"/>
      <c r="P65" s="130"/>
      <c r="Q65" s="130"/>
      <c r="R65" s="130"/>
      <c r="S65" s="131">
        <v>64.0</v>
      </c>
      <c r="T65" s="136">
        <v>43996.0</v>
      </c>
      <c r="U65" s="130">
        <f t="shared" si="2"/>
        <v>1154284</v>
      </c>
      <c r="V65" s="130"/>
      <c r="W65" s="130"/>
      <c r="X65" s="130"/>
      <c r="Y65" s="130"/>
      <c r="Z65" s="130"/>
      <c r="AA65" s="130"/>
      <c r="AB65" s="130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0"/>
      <c r="P66" s="130"/>
      <c r="Q66" s="130"/>
      <c r="R66" s="130"/>
      <c r="S66" s="131">
        <v>65.0</v>
      </c>
      <c r="T66" s="136">
        <v>45388.0</v>
      </c>
      <c r="U66" s="130">
        <f t="shared" si="2"/>
        <v>1199672</v>
      </c>
      <c r="V66" s="130"/>
      <c r="W66" s="130"/>
      <c r="X66" s="130"/>
      <c r="Y66" s="130"/>
      <c r="Z66" s="130"/>
      <c r="AA66" s="130"/>
      <c r="AB66" s="130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0"/>
      <c r="P67" s="130"/>
      <c r="Q67" s="130"/>
      <c r="R67" s="130"/>
      <c r="S67" s="131">
        <v>66.0</v>
      </c>
      <c r="T67" s="136">
        <v>46816.0</v>
      </c>
      <c r="U67" s="130">
        <f t="shared" si="2"/>
        <v>1246488</v>
      </c>
      <c r="V67" s="130"/>
      <c r="W67" s="130"/>
      <c r="X67" s="130"/>
      <c r="Y67" s="130"/>
      <c r="Z67" s="130"/>
      <c r="AA67" s="130"/>
      <c r="AB67" s="130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0"/>
      <c r="P68" s="130"/>
      <c r="Q68" s="130"/>
      <c r="R68" s="130"/>
      <c r="S68" s="131">
        <v>67.0</v>
      </c>
      <c r="T68" s="136">
        <v>48284.0</v>
      </c>
      <c r="U68" s="130">
        <f t="shared" si="2"/>
        <v>1294772</v>
      </c>
      <c r="V68" s="130"/>
      <c r="W68" s="130"/>
      <c r="X68" s="130"/>
      <c r="Y68" s="130"/>
      <c r="Z68" s="130"/>
      <c r="AA68" s="130"/>
      <c r="AB68" s="130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0"/>
      <c r="P69" s="130"/>
      <c r="Q69" s="130"/>
      <c r="R69" s="130"/>
      <c r="S69" s="131">
        <v>68.0</v>
      </c>
      <c r="T69" s="136">
        <v>49796.0</v>
      </c>
      <c r="U69" s="130">
        <f t="shared" si="2"/>
        <v>1344568</v>
      </c>
      <c r="V69" s="130"/>
      <c r="W69" s="130"/>
      <c r="X69" s="130"/>
      <c r="Y69" s="130"/>
      <c r="Z69" s="130"/>
      <c r="AA69" s="130"/>
      <c r="AB69" s="130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0"/>
      <c r="P70" s="130"/>
      <c r="Q70" s="130"/>
      <c r="R70" s="130"/>
      <c r="S70" s="131">
        <v>69.0</v>
      </c>
      <c r="T70" s="136">
        <v>51344.0</v>
      </c>
      <c r="U70" s="130">
        <f t="shared" si="2"/>
        <v>1395912</v>
      </c>
      <c r="V70" s="130"/>
      <c r="W70" s="130"/>
      <c r="X70" s="130"/>
      <c r="Y70" s="130"/>
      <c r="Z70" s="130"/>
      <c r="AA70" s="130"/>
      <c r="AB70" s="130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0"/>
      <c r="P71" s="130"/>
      <c r="Q71" s="130"/>
      <c r="R71" s="130"/>
      <c r="S71" s="131">
        <v>70.0</v>
      </c>
      <c r="T71" s="136">
        <v>52936.0</v>
      </c>
      <c r="U71" s="130">
        <f t="shared" si="2"/>
        <v>1448848</v>
      </c>
      <c r="V71" s="130"/>
      <c r="W71" s="130"/>
      <c r="X71" s="130"/>
      <c r="Y71" s="130"/>
      <c r="Z71" s="130"/>
      <c r="AA71" s="130"/>
      <c r="AB71" s="130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0"/>
      <c r="P72" s="130"/>
      <c r="Q72" s="130"/>
      <c r="R72" s="130"/>
      <c r="S72" s="131">
        <v>71.0</v>
      </c>
      <c r="T72" s="136">
        <v>54568.0</v>
      </c>
      <c r="U72" s="130">
        <f t="shared" si="2"/>
        <v>1503416</v>
      </c>
      <c r="V72" s="130"/>
      <c r="W72" s="130"/>
      <c r="X72" s="130"/>
      <c r="Y72" s="130"/>
      <c r="Z72" s="130"/>
      <c r="AA72" s="130"/>
      <c r="AB72" s="130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0"/>
      <c r="P73" s="130"/>
      <c r="Q73" s="130"/>
      <c r="R73" s="130"/>
      <c r="S73" s="131">
        <v>72.0</v>
      </c>
      <c r="T73" s="136">
        <v>56248.0</v>
      </c>
      <c r="U73" s="130">
        <f t="shared" si="2"/>
        <v>1559664</v>
      </c>
      <c r="V73" s="130"/>
      <c r="W73" s="130"/>
      <c r="X73" s="130"/>
      <c r="Y73" s="130"/>
      <c r="Z73" s="130"/>
      <c r="AA73" s="130"/>
      <c r="AB73" s="130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0"/>
      <c r="P74" s="130"/>
      <c r="Q74" s="130"/>
      <c r="R74" s="130"/>
      <c r="S74" s="131">
        <v>73.0</v>
      </c>
      <c r="T74" s="136">
        <v>57972.0</v>
      </c>
      <c r="U74" s="130">
        <f t="shared" si="2"/>
        <v>1617636</v>
      </c>
      <c r="V74" s="130"/>
      <c r="W74" s="130"/>
      <c r="X74" s="130"/>
      <c r="Y74" s="130"/>
      <c r="Z74" s="130"/>
      <c r="AA74" s="130"/>
      <c r="AB74" s="130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0"/>
      <c r="P75" s="130"/>
      <c r="Q75" s="130"/>
      <c r="R75" s="130"/>
      <c r="S75" s="131">
        <v>74.0</v>
      </c>
      <c r="T75" s="136">
        <v>59744.0</v>
      </c>
      <c r="U75" s="130">
        <f t="shared" si="2"/>
        <v>1677380</v>
      </c>
      <c r="V75" s="130"/>
      <c r="W75" s="130"/>
      <c r="X75" s="130"/>
      <c r="Y75" s="130"/>
      <c r="Z75" s="130"/>
      <c r="AA75" s="130"/>
      <c r="AB75" s="130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0"/>
      <c r="P76" s="130"/>
      <c r="Q76" s="130"/>
      <c r="R76" s="130"/>
      <c r="S76" s="131">
        <v>75.0</v>
      </c>
      <c r="T76" s="136">
        <v>61560.0</v>
      </c>
      <c r="U76" s="130">
        <f t="shared" si="2"/>
        <v>1738940</v>
      </c>
      <c r="V76" s="130"/>
      <c r="W76" s="130"/>
      <c r="X76" s="130"/>
      <c r="Y76" s="130"/>
      <c r="Z76" s="130"/>
      <c r="AA76" s="130"/>
      <c r="AB76" s="130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0"/>
      <c r="P77" s="130"/>
      <c r="Q77" s="130"/>
      <c r="R77" s="130"/>
      <c r="S77" s="131">
        <v>76.0</v>
      </c>
      <c r="T77" s="136">
        <v>63428.0</v>
      </c>
      <c r="U77" s="130">
        <f t="shared" si="2"/>
        <v>1802368</v>
      </c>
      <c r="V77" s="130"/>
      <c r="W77" s="130"/>
      <c r="X77" s="130"/>
      <c r="Y77" s="130"/>
      <c r="Z77" s="130"/>
      <c r="AA77" s="130"/>
      <c r="AB77" s="130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0"/>
      <c r="P78" s="130"/>
      <c r="Q78" s="130"/>
      <c r="R78" s="130"/>
      <c r="S78" s="131">
        <v>77.0</v>
      </c>
      <c r="T78" s="136">
        <v>65348.0</v>
      </c>
      <c r="U78" s="130">
        <f t="shared" si="2"/>
        <v>1867716</v>
      </c>
      <c r="V78" s="130"/>
      <c r="W78" s="130"/>
      <c r="X78" s="130"/>
      <c r="Y78" s="130"/>
      <c r="Z78" s="130"/>
      <c r="AA78" s="130"/>
      <c r="AB78" s="130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0"/>
      <c r="P79" s="130"/>
      <c r="Q79" s="130"/>
      <c r="R79" s="130"/>
      <c r="S79" s="131">
        <v>78.0</v>
      </c>
      <c r="T79" s="136">
        <v>67316.0</v>
      </c>
      <c r="U79" s="130">
        <f t="shared" si="2"/>
        <v>1935032</v>
      </c>
      <c r="V79" s="130"/>
      <c r="W79" s="130"/>
      <c r="X79" s="130"/>
      <c r="Y79" s="130"/>
      <c r="Z79" s="130"/>
      <c r="AA79" s="130"/>
      <c r="AB79" s="130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0"/>
      <c r="P80" s="130"/>
      <c r="Q80" s="130"/>
      <c r="R80" s="130"/>
      <c r="S80" s="131">
        <v>79.0</v>
      </c>
      <c r="T80" s="136">
        <v>69336.0</v>
      </c>
      <c r="U80" s="130">
        <f t="shared" si="2"/>
        <v>2004368</v>
      </c>
      <c r="V80" s="130"/>
      <c r="W80" s="130"/>
      <c r="X80" s="130"/>
      <c r="Y80" s="130"/>
      <c r="Z80" s="130"/>
      <c r="AA80" s="130"/>
      <c r="AB80" s="130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0"/>
      <c r="P81" s="130"/>
      <c r="Q81" s="130"/>
      <c r="R81" s="130"/>
      <c r="S81" s="131">
        <v>80.0</v>
      </c>
      <c r="T81" s="136">
        <v>71412.0</v>
      </c>
      <c r="U81" s="130">
        <f t="shared" si="2"/>
        <v>2075780</v>
      </c>
      <c r="V81" s="130"/>
      <c r="W81" s="130"/>
      <c r="X81" s="130"/>
      <c r="Y81" s="130"/>
      <c r="Z81" s="130"/>
      <c r="AA81" s="130"/>
      <c r="AB81" s="130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0"/>
      <c r="P82" s="130"/>
      <c r="Q82" s="130"/>
      <c r="R82" s="130"/>
      <c r="S82" s="131">
        <v>81.0</v>
      </c>
      <c r="T82" s="136">
        <v>73540.0</v>
      </c>
      <c r="U82" s="130">
        <f t="shared" si="2"/>
        <v>2149320</v>
      </c>
      <c r="V82" s="130"/>
      <c r="W82" s="130"/>
      <c r="X82" s="130"/>
      <c r="Y82" s="130"/>
      <c r="Z82" s="130"/>
      <c r="AA82" s="130"/>
      <c r="AB82" s="130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0"/>
      <c r="P83" s="130"/>
      <c r="Q83" s="130"/>
      <c r="R83" s="130"/>
      <c r="S83" s="131">
        <v>82.0</v>
      </c>
      <c r="T83" s="136">
        <v>75728.0</v>
      </c>
      <c r="U83" s="130">
        <f t="shared" si="2"/>
        <v>2225048</v>
      </c>
      <c r="V83" s="130"/>
      <c r="W83" s="130"/>
      <c r="X83" s="130"/>
      <c r="Y83" s="130"/>
      <c r="Z83" s="130"/>
      <c r="AA83" s="130"/>
      <c r="AB83" s="130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0"/>
      <c r="P84" s="130"/>
      <c r="Q84" s="130"/>
      <c r="R84" s="130"/>
      <c r="S84" s="131">
        <v>83.0</v>
      </c>
      <c r="T84" s="136">
        <v>77972.0</v>
      </c>
      <c r="U84" s="130">
        <f t="shared" si="2"/>
        <v>2303020</v>
      </c>
      <c r="V84" s="130"/>
      <c r="W84" s="130"/>
      <c r="X84" s="130"/>
      <c r="Y84" s="130"/>
      <c r="Z84" s="130"/>
      <c r="AA84" s="130"/>
      <c r="AB84" s="130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0"/>
      <c r="P85" s="130"/>
      <c r="Q85" s="130"/>
      <c r="R85" s="130"/>
      <c r="S85" s="131">
        <v>84.0</v>
      </c>
      <c r="T85" s="136">
        <v>80276.0</v>
      </c>
      <c r="U85" s="130">
        <f t="shared" si="2"/>
        <v>2383296</v>
      </c>
      <c r="V85" s="130"/>
      <c r="W85" s="130"/>
      <c r="X85" s="130"/>
      <c r="Y85" s="130"/>
      <c r="Z85" s="130"/>
      <c r="AA85" s="130"/>
      <c r="AB85" s="130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0"/>
      <c r="P86" s="130"/>
      <c r="Q86" s="130"/>
      <c r="R86" s="130"/>
      <c r="S86" s="131">
        <v>85.0</v>
      </c>
      <c r="T86" s="136">
        <v>82644.0</v>
      </c>
      <c r="U86" s="130">
        <f t="shared" si="2"/>
        <v>2465940</v>
      </c>
      <c r="V86" s="130"/>
      <c r="W86" s="130"/>
      <c r="X86" s="130"/>
      <c r="Y86" s="130"/>
      <c r="Z86" s="130"/>
      <c r="AA86" s="130"/>
      <c r="AB86" s="130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0"/>
      <c r="P87" s="130"/>
      <c r="Q87" s="130"/>
      <c r="R87" s="130"/>
      <c r="S87" s="131">
        <v>86.0</v>
      </c>
      <c r="T87" s="136">
        <v>85072.0</v>
      </c>
      <c r="U87" s="130">
        <f t="shared" si="2"/>
        <v>2551012</v>
      </c>
      <c r="V87" s="130"/>
      <c r="W87" s="130"/>
      <c r="X87" s="130"/>
      <c r="Y87" s="130"/>
      <c r="Z87" s="130"/>
      <c r="AA87" s="130"/>
      <c r="AB87" s="130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0"/>
      <c r="P88" s="130"/>
      <c r="Q88" s="130"/>
      <c r="R88" s="130"/>
      <c r="S88" s="131">
        <v>87.0</v>
      </c>
      <c r="T88" s="136">
        <v>87564.0</v>
      </c>
      <c r="U88" s="130">
        <f t="shared" si="2"/>
        <v>2638576</v>
      </c>
      <c r="V88" s="130"/>
      <c r="W88" s="130"/>
      <c r="X88" s="130"/>
      <c r="Y88" s="130"/>
      <c r="Z88" s="130"/>
      <c r="AA88" s="130"/>
      <c r="AB88" s="130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0"/>
      <c r="P89" s="130"/>
      <c r="Q89" s="130"/>
      <c r="R89" s="130"/>
      <c r="S89" s="131">
        <v>88.0</v>
      </c>
      <c r="T89" s="136">
        <v>90120.0</v>
      </c>
      <c r="U89" s="130">
        <f t="shared" si="2"/>
        <v>2728696</v>
      </c>
      <c r="V89" s="130"/>
      <c r="W89" s="130"/>
      <c r="X89" s="130"/>
      <c r="Y89" s="130"/>
      <c r="Z89" s="130"/>
      <c r="AA89" s="130"/>
      <c r="AB89" s="130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0"/>
      <c r="P90" s="130"/>
      <c r="Q90" s="130"/>
      <c r="R90" s="130"/>
      <c r="S90" s="131">
        <v>89.0</v>
      </c>
      <c r="T90" s="136">
        <v>92744.0</v>
      </c>
      <c r="U90" s="130">
        <f t="shared" si="2"/>
        <v>2821440</v>
      </c>
      <c r="V90" s="130"/>
      <c r="W90" s="130"/>
      <c r="X90" s="130"/>
      <c r="Y90" s="130"/>
      <c r="Z90" s="130"/>
      <c r="AA90" s="130"/>
      <c r="AB90" s="130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0"/>
      <c r="P91" s="130"/>
      <c r="Q91" s="130"/>
      <c r="R91" s="130"/>
      <c r="S91" s="131">
        <v>90.0</v>
      </c>
      <c r="T91" s="136">
        <v>95440.0</v>
      </c>
      <c r="U91" s="130">
        <f t="shared" si="2"/>
        <v>2916880</v>
      </c>
      <c r="V91" s="130"/>
      <c r="W91" s="130"/>
      <c r="X91" s="130"/>
      <c r="Y91" s="130"/>
      <c r="Z91" s="130"/>
      <c r="AA91" s="130"/>
      <c r="AB91" s="130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0"/>
      <c r="P92" s="130"/>
      <c r="Q92" s="130"/>
      <c r="R92" s="130"/>
      <c r="S92" s="131">
        <v>91.0</v>
      </c>
      <c r="T92" s="136">
        <v>98204.0</v>
      </c>
      <c r="U92" s="130">
        <f t="shared" si="2"/>
        <v>3015084</v>
      </c>
      <c r="V92" s="130"/>
      <c r="W92" s="130"/>
      <c r="X92" s="130"/>
      <c r="Y92" s="130"/>
      <c r="Z92" s="130"/>
      <c r="AA92" s="130"/>
      <c r="AB92" s="130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0"/>
      <c r="P93" s="130"/>
      <c r="Q93" s="130"/>
      <c r="R93" s="130"/>
      <c r="S93" s="131">
        <v>92.0</v>
      </c>
      <c r="T93" s="136">
        <v>101040.0</v>
      </c>
      <c r="U93" s="130">
        <f t="shared" si="2"/>
        <v>3116124</v>
      </c>
      <c r="V93" s="130"/>
      <c r="W93" s="130"/>
      <c r="X93" s="130"/>
      <c r="Y93" s="130"/>
      <c r="Z93" s="130"/>
      <c r="AA93" s="130"/>
      <c r="AB93" s="130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0"/>
      <c r="P94" s="130"/>
      <c r="Q94" s="130"/>
      <c r="R94" s="130"/>
      <c r="S94" s="131">
        <v>93.0</v>
      </c>
      <c r="T94" s="136">
        <v>103952.0</v>
      </c>
      <c r="U94" s="130">
        <f t="shared" si="2"/>
        <v>3220076</v>
      </c>
      <c r="V94" s="130"/>
      <c r="W94" s="130"/>
      <c r="X94" s="130"/>
      <c r="Y94" s="130"/>
      <c r="Z94" s="130"/>
      <c r="AA94" s="130"/>
      <c r="AB94" s="130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0"/>
      <c r="P95" s="130"/>
      <c r="Q95" s="130"/>
      <c r="R95" s="130"/>
      <c r="S95" s="131">
        <v>94.0</v>
      </c>
      <c r="T95" s="136">
        <v>106940.0</v>
      </c>
      <c r="U95" s="130">
        <f t="shared" si="2"/>
        <v>3327016</v>
      </c>
      <c r="V95" s="130"/>
      <c r="W95" s="130"/>
      <c r="X95" s="130"/>
      <c r="Y95" s="130"/>
      <c r="Z95" s="130"/>
      <c r="AA95" s="130"/>
      <c r="AB95" s="130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0"/>
      <c r="P96" s="130"/>
      <c r="Q96" s="130"/>
      <c r="R96" s="130"/>
      <c r="S96" s="131">
        <v>95.0</v>
      </c>
      <c r="T96" s="136">
        <v>110004.0</v>
      </c>
      <c r="U96" s="130">
        <f t="shared" si="2"/>
        <v>3437020</v>
      </c>
      <c r="V96" s="130"/>
      <c r="W96" s="130"/>
      <c r="X96" s="130"/>
      <c r="Y96" s="130"/>
      <c r="Z96" s="130"/>
      <c r="AA96" s="130"/>
      <c r="AB96" s="130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0"/>
      <c r="P97" s="130"/>
      <c r="Q97" s="130"/>
      <c r="R97" s="130"/>
      <c r="S97" s="131">
        <v>96.0</v>
      </c>
      <c r="T97" s="136">
        <v>113148.0</v>
      </c>
      <c r="U97" s="130">
        <f t="shared" si="2"/>
        <v>3550168</v>
      </c>
      <c r="V97" s="130"/>
      <c r="W97" s="130"/>
      <c r="X97" s="130"/>
      <c r="Y97" s="130"/>
      <c r="Z97" s="130"/>
      <c r="AA97" s="130"/>
      <c r="AB97" s="130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0"/>
      <c r="P98" s="130"/>
      <c r="Q98" s="130"/>
      <c r="R98" s="130"/>
      <c r="S98" s="131">
        <v>97.0</v>
      </c>
      <c r="T98" s="136">
        <v>116376.0</v>
      </c>
      <c r="U98" s="130">
        <f t="shared" si="2"/>
        <v>3666544</v>
      </c>
      <c r="V98" s="130"/>
      <c r="W98" s="130"/>
      <c r="X98" s="130"/>
      <c r="Y98" s="130"/>
      <c r="Z98" s="130"/>
      <c r="AA98" s="130"/>
      <c r="AB98" s="130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0"/>
      <c r="P99" s="130"/>
      <c r="Q99" s="130"/>
      <c r="R99" s="130"/>
      <c r="S99" s="131">
        <v>98.0</v>
      </c>
      <c r="T99" s="136">
        <v>119688.0</v>
      </c>
      <c r="U99" s="130">
        <f t="shared" si="2"/>
        <v>3786232</v>
      </c>
      <c r="V99" s="130"/>
      <c r="W99" s="130"/>
      <c r="X99" s="130"/>
      <c r="Y99" s="130"/>
      <c r="Z99" s="130"/>
      <c r="AA99" s="130"/>
      <c r="AB99" s="130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0"/>
      <c r="P100" s="130"/>
      <c r="Q100" s="130"/>
      <c r="R100" s="130"/>
      <c r="S100" s="131">
        <v>99.0</v>
      </c>
      <c r="T100" s="136">
        <v>123084.0</v>
      </c>
      <c r="U100" s="130">
        <f t="shared" si="2"/>
        <v>3909316</v>
      </c>
      <c r="V100" s="130"/>
      <c r="W100" s="130"/>
      <c r="X100" s="130"/>
      <c r="Y100" s="130"/>
      <c r="Z100" s="130"/>
      <c r="AA100" s="130"/>
      <c r="AB100" s="130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0"/>
      <c r="P101" s="130"/>
      <c r="Q101" s="130"/>
      <c r="R101" s="130"/>
      <c r="S101" s="131">
        <v>100.0</v>
      </c>
      <c r="T101" s="136">
        <v>126568.0</v>
      </c>
      <c r="U101" s="130">
        <f t="shared" si="2"/>
        <v>4035884</v>
      </c>
      <c r="V101" s="130"/>
      <c r="W101" s="130"/>
      <c r="X101" s="130"/>
      <c r="Y101" s="130"/>
      <c r="Z101" s="130"/>
      <c r="AA101" s="130"/>
      <c r="AB101" s="130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</row>
  </sheetData>
  <mergeCells count="7">
    <mergeCell ref="B3:F4"/>
    <mergeCell ref="B18:B19"/>
    <mergeCell ref="C18:E19"/>
    <mergeCell ref="B20:B21"/>
    <mergeCell ref="C20:E21"/>
    <mergeCell ref="B22:B23"/>
    <mergeCell ref="C22:E23"/>
  </mergeCells>
  <dataValidations>
    <dataValidation type="decimal" allowBlank="1" showDropDown="1" showErrorMessage="1" sqref="C8:C15 E8:E15">
      <formula1>0.0</formula1>
      <formula2>100.0</formula2>
    </dataValidation>
  </dataValidations>
  <hyperlinks>
    <hyperlink r:id="rId1" ref="C18"/>
    <hyperlink r:id="rId2" ref="C20"/>
    <hyperlink r:id="rId3" ref="C22"/>
  </hyperlinks>
  <drawing r:id="rId4"/>
  <tableParts count="2"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6.88"/>
    <col customWidth="1" min="3" max="3" width="5.25"/>
    <col customWidth="1" min="5" max="5" width="15.13"/>
    <col customWidth="1" min="6" max="6" width="20.63"/>
    <col customWidth="1" min="7" max="7" width="5.13"/>
    <col customWidth="1" min="8" max="8" width="10.0"/>
    <col customWidth="1" min="9" max="9" width="9.38"/>
    <col customWidth="1" min="10" max="10" width="15.38"/>
    <col customWidth="1" min="12" max="12" width="6.25"/>
    <col customWidth="1" min="13" max="13" width="23.75"/>
    <col customWidth="1" min="14" max="14" width="12.25"/>
    <col customWidth="1" min="16" max="16" width="9.0"/>
    <col customWidth="1" min="17" max="17" width="7.88"/>
    <col customWidth="1" min="18" max="18" width="7.38"/>
    <col customWidth="1" min="19" max="19" width="8.88"/>
    <col customWidth="1" min="21" max="21" width="8.0"/>
    <col customWidth="1" min="26" max="26" width="22.88"/>
    <col customWidth="1" min="27" max="27" width="21.63"/>
  </cols>
  <sheetData>
    <row r="1">
      <c r="A1" s="179"/>
      <c r="B1" s="180"/>
      <c r="C1" s="180"/>
      <c r="D1" s="180"/>
      <c r="E1" s="180"/>
      <c r="F1" s="179"/>
      <c r="G1" s="179"/>
      <c r="H1" s="179"/>
      <c r="I1" s="180"/>
      <c r="J1" s="179"/>
      <c r="K1" s="181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</row>
    <row r="2">
      <c r="A2" s="182"/>
      <c r="B2" s="183"/>
      <c r="C2" s="180"/>
      <c r="D2" s="180"/>
      <c r="E2" s="180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</row>
    <row r="3">
      <c r="A3" s="182"/>
      <c r="B3" s="183"/>
      <c r="C3" s="180"/>
      <c r="D3" s="180"/>
      <c r="E3" s="179"/>
      <c r="F3" s="179"/>
      <c r="G3" s="179"/>
      <c r="H3" s="179"/>
      <c r="I3" s="184"/>
      <c r="J3" s="179"/>
      <c r="K3" s="184"/>
      <c r="L3" s="179"/>
      <c r="M3" s="179"/>
      <c r="N3" s="179"/>
      <c r="O3" s="179"/>
      <c r="P3" s="184"/>
      <c r="Q3" s="179"/>
      <c r="R3" s="179"/>
      <c r="S3" s="179"/>
      <c r="T3" s="179"/>
      <c r="U3" s="179"/>
      <c r="V3" s="179"/>
      <c r="W3" s="179"/>
      <c r="X3" s="179"/>
      <c r="Y3" s="179"/>
    </row>
    <row r="4">
      <c r="A4" s="185"/>
      <c r="B4" s="186" t="s">
        <v>208</v>
      </c>
      <c r="C4" s="187" t="s">
        <v>209</v>
      </c>
      <c r="D4" s="188" t="s">
        <v>189</v>
      </c>
      <c r="E4" s="179"/>
      <c r="F4" s="189" t="s">
        <v>210</v>
      </c>
      <c r="G4" s="190" t="s">
        <v>210</v>
      </c>
      <c r="H4" s="188" t="s">
        <v>189</v>
      </c>
      <c r="I4" s="179"/>
      <c r="J4" s="184"/>
      <c r="K4" s="179"/>
      <c r="L4" s="184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</row>
    <row r="5">
      <c r="A5" s="191"/>
      <c r="B5" s="192" t="s">
        <v>39</v>
      </c>
      <c r="C5" s="193"/>
      <c r="D5" s="194"/>
      <c r="E5" s="179"/>
      <c r="F5" s="195" t="s">
        <v>57</v>
      </c>
      <c r="G5" s="196"/>
      <c r="H5" s="197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</row>
    <row r="6">
      <c r="A6" s="191"/>
      <c r="B6" s="198" t="s">
        <v>43</v>
      </c>
      <c r="C6" s="199"/>
      <c r="D6" s="200"/>
      <c r="E6" s="179"/>
      <c r="F6" s="201" t="s">
        <v>79</v>
      </c>
      <c r="G6" s="202"/>
      <c r="H6" s="203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</row>
    <row r="7">
      <c r="A7" s="191"/>
      <c r="B7" s="198" t="s">
        <v>47</v>
      </c>
      <c r="C7" s="199"/>
      <c r="D7" s="200">
        <v>427.0</v>
      </c>
      <c r="E7" s="179"/>
      <c r="F7" s="201" t="s">
        <v>104</v>
      </c>
      <c r="G7" s="202"/>
      <c r="H7" s="200">
        <v>3875.0</v>
      </c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</row>
    <row r="8">
      <c r="A8" s="191"/>
      <c r="B8" s="198" t="s">
        <v>50</v>
      </c>
      <c r="C8" s="199"/>
      <c r="D8" s="200">
        <v>455.0</v>
      </c>
      <c r="E8" s="179"/>
      <c r="F8" s="201" t="s">
        <v>105</v>
      </c>
      <c r="G8" s="202"/>
      <c r="H8" s="200">
        <v>32783.0</v>
      </c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</row>
    <row r="9">
      <c r="A9" s="191"/>
      <c r="B9" s="198" t="s">
        <v>56</v>
      </c>
      <c r="C9" s="199"/>
      <c r="D9" s="200">
        <v>472.0</v>
      </c>
      <c r="E9" s="179"/>
      <c r="F9" s="201" t="s">
        <v>107</v>
      </c>
      <c r="G9" s="202"/>
      <c r="H9" s="200">
        <v>85999.0</v>
      </c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</row>
    <row r="10">
      <c r="A10" s="191"/>
      <c r="B10" s="198" t="s">
        <v>60</v>
      </c>
      <c r="C10" s="199"/>
      <c r="D10" s="200">
        <v>400.0</v>
      </c>
      <c r="E10" s="179"/>
      <c r="F10" s="201" t="s">
        <v>109</v>
      </c>
      <c r="G10" s="202"/>
      <c r="H10" s="200">
        <v>230979.0</v>
      </c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</row>
    <row r="11">
      <c r="A11" s="191"/>
      <c r="B11" s="198" t="s">
        <v>64</v>
      </c>
      <c r="C11" s="199"/>
      <c r="D11" s="200">
        <v>415.0</v>
      </c>
      <c r="E11" s="179"/>
      <c r="F11" s="201" t="s">
        <v>118</v>
      </c>
      <c r="G11" s="202"/>
      <c r="H11" s="203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AA11" s="204"/>
    </row>
    <row r="12">
      <c r="A12" s="191"/>
      <c r="B12" s="205" t="s">
        <v>66</v>
      </c>
      <c r="C12" s="206"/>
      <c r="D12" s="207">
        <v>428.0</v>
      </c>
      <c r="E12" s="179"/>
      <c r="F12" s="201" t="s">
        <v>120</v>
      </c>
      <c r="G12" s="202"/>
      <c r="H12" s="200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208"/>
    </row>
    <row r="13">
      <c r="A13" s="191"/>
      <c r="B13" s="179"/>
      <c r="C13" s="209"/>
      <c r="D13" s="210"/>
      <c r="E13" s="179"/>
      <c r="F13" s="201" t="s">
        <v>121</v>
      </c>
      <c r="G13" s="202"/>
      <c r="H13" s="200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</row>
    <row r="14">
      <c r="A14" s="211"/>
      <c r="B14" s="212" t="s">
        <v>211</v>
      </c>
      <c r="C14" s="187" t="s">
        <v>209</v>
      </c>
      <c r="D14" s="188" t="s">
        <v>189</v>
      </c>
      <c r="E14" s="179"/>
      <c r="F14" s="213" t="s">
        <v>122</v>
      </c>
      <c r="G14" s="214"/>
      <c r="H14" s="207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</row>
    <row r="15">
      <c r="A15" s="191"/>
      <c r="B15" s="215" t="s">
        <v>70</v>
      </c>
      <c r="C15" s="193"/>
      <c r="D15" s="197"/>
      <c r="E15" s="179"/>
      <c r="F15" s="216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</row>
    <row r="16">
      <c r="A16" s="191"/>
      <c r="B16" s="217" t="s">
        <v>73</v>
      </c>
      <c r="C16" s="199"/>
      <c r="D16" s="200"/>
      <c r="E16" s="179"/>
      <c r="F16" s="218" t="s">
        <v>210</v>
      </c>
      <c r="G16" s="219" t="s">
        <v>210</v>
      </c>
      <c r="H16" s="188" t="s">
        <v>189</v>
      </c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</row>
    <row r="17">
      <c r="A17" s="191"/>
      <c r="B17" s="217" t="s">
        <v>75</v>
      </c>
      <c r="C17" s="199"/>
      <c r="D17" s="203"/>
      <c r="E17" s="179"/>
      <c r="F17" s="195" t="s">
        <v>51</v>
      </c>
      <c r="G17" s="196"/>
      <c r="H17" s="197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</row>
    <row r="18">
      <c r="A18" s="191"/>
      <c r="B18" s="220" t="s">
        <v>78</v>
      </c>
      <c r="C18" s="206"/>
      <c r="D18" s="221"/>
      <c r="E18" s="179"/>
      <c r="F18" s="201" t="s">
        <v>76</v>
      </c>
      <c r="G18" s="202"/>
      <c r="H18" s="203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</row>
    <row r="19">
      <c r="A19" s="191"/>
      <c r="B19" s="179"/>
      <c r="C19" s="209"/>
      <c r="D19" s="222"/>
      <c r="E19" s="179"/>
      <c r="F19" s="201" t="s">
        <v>96</v>
      </c>
      <c r="G19" s="202"/>
      <c r="H19" s="200">
        <v>4282.0</v>
      </c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</row>
    <row r="20">
      <c r="A20" s="211"/>
      <c r="B20" s="212" t="s">
        <v>212</v>
      </c>
      <c r="C20" s="187" t="s">
        <v>209</v>
      </c>
      <c r="D20" s="188" t="s">
        <v>189</v>
      </c>
      <c r="E20" s="179"/>
      <c r="F20" s="201" t="s">
        <v>100</v>
      </c>
      <c r="G20" s="202"/>
      <c r="H20" s="200">
        <v>30768.0</v>
      </c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</row>
    <row r="21">
      <c r="A21" s="191"/>
      <c r="B21" s="223" t="s">
        <v>53</v>
      </c>
      <c r="C21" s="193"/>
      <c r="D21" s="197"/>
      <c r="E21" s="179"/>
      <c r="F21" s="201" t="s">
        <v>102</v>
      </c>
      <c r="G21" s="202"/>
      <c r="H21" s="200">
        <v>78897.0</v>
      </c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"/>
      <c r="AA21" s="1"/>
    </row>
    <row r="22">
      <c r="A22" s="191"/>
      <c r="B22" s="224" t="s">
        <v>69</v>
      </c>
      <c r="C22" s="199"/>
      <c r="D22" s="203"/>
      <c r="E22" s="179"/>
      <c r="F22" s="201" t="s">
        <v>103</v>
      </c>
      <c r="G22" s="202"/>
      <c r="H22" s="200">
        <v>209161.0</v>
      </c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"/>
      <c r="AA22" s="1"/>
    </row>
    <row r="23">
      <c r="A23" s="191"/>
      <c r="B23" s="224" t="s">
        <v>84</v>
      </c>
      <c r="C23" s="199"/>
      <c r="D23" s="203"/>
      <c r="E23" s="179"/>
      <c r="F23" s="201" t="s">
        <v>110</v>
      </c>
      <c r="G23" s="202"/>
      <c r="H23" s="203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"/>
      <c r="AA23" s="1"/>
    </row>
    <row r="24">
      <c r="A24" s="191"/>
      <c r="B24" s="224" t="s">
        <v>87</v>
      </c>
      <c r="C24" s="199"/>
      <c r="D24" s="200"/>
      <c r="E24" s="179"/>
      <c r="F24" s="201" t="s">
        <v>112</v>
      </c>
      <c r="G24" s="202"/>
      <c r="H24" s="203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"/>
      <c r="AA24" s="1"/>
    </row>
    <row r="25">
      <c r="A25" s="191"/>
      <c r="B25" s="224" t="s">
        <v>89</v>
      </c>
      <c r="C25" s="199"/>
      <c r="D25" s="200">
        <v>409.0</v>
      </c>
      <c r="E25" s="179"/>
      <c r="F25" s="201" t="s">
        <v>114</v>
      </c>
      <c r="G25" s="202"/>
      <c r="H25" s="203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"/>
      <c r="AA25" s="1"/>
    </row>
    <row r="26">
      <c r="A26" s="191"/>
      <c r="B26" s="225" t="s">
        <v>91</v>
      </c>
      <c r="C26" s="206"/>
      <c r="D26" s="207">
        <v>320.0</v>
      </c>
      <c r="E26" s="179"/>
      <c r="F26" s="213" t="s">
        <v>116</v>
      </c>
      <c r="G26" s="214"/>
      <c r="H26" s="221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"/>
      <c r="AA26" s="1"/>
    </row>
    <row r="27">
      <c r="A27" s="191"/>
      <c r="B27" s="179"/>
      <c r="C27" s="209"/>
      <c r="D27" s="210"/>
      <c r="E27" s="179"/>
      <c r="F27" s="216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"/>
      <c r="AA27" s="1"/>
    </row>
    <row r="28">
      <c r="A28" s="211"/>
      <c r="B28" s="212" t="s">
        <v>213</v>
      </c>
      <c r="C28" s="187" t="s">
        <v>209</v>
      </c>
      <c r="D28" s="226" t="s">
        <v>189</v>
      </c>
      <c r="E28" s="179"/>
      <c r="F28" s="227" t="s">
        <v>210</v>
      </c>
      <c r="G28" s="190" t="s">
        <v>210</v>
      </c>
      <c r="H28" s="188" t="s">
        <v>189</v>
      </c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"/>
      <c r="AA28" s="1"/>
    </row>
    <row r="29">
      <c r="A29" s="191"/>
      <c r="B29" s="228" t="s">
        <v>58</v>
      </c>
      <c r="C29" s="199"/>
      <c r="D29" s="203"/>
      <c r="E29" s="179"/>
      <c r="F29" s="195" t="s">
        <v>67</v>
      </c>
      <c r="G29" s="196"/>
      <c r="H29" s="197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"/>
      <c r="AA29" s="1"/>
    </row>
    <row r="30">
      <c r="A30" s="191"/>
      <c r="B30" s="229" t="s">
        <v>52</v>
      </c>
      <c r="C30" s="199"/>
      <c r="D30" s="203"/>
      <c r="E30" s="179"/>
      <c r="F30" s="201" t="s">
        <v>93</v>
      </c>
      <c r="G30" s="202"/>
      <c r="H30" s="203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"/>
      <c r="AA30" s="1"/>
    </row>
    <row r="31">
      <c r="A31" s="191"/>
      <c r="B31" s="228" t="s">
        <v>68</v>
      </c>
      <c r="C31" s="199"/>
      <c r="D31" s="200">
        <v>328.0</v>
      </c>
      <c r="E31" s="179"/>
      <c r="F31" s="201" t="s">
        <v>127</v>
      </c>
      <c r="G31" s="202"/>
      <c r="H31" s="200">
        <v>3989.0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"/>
      <c r="AA31" s="1"/>
    </row>
    <row r="32">
      <c r="A32" s="191"/>
      <c r="B32" s="228" t="s">
        <v>72</v>
      </c>
      <c r="C32" s="199"/>
      <c r="D32" s="203"/>
      <c r="E32" s="179"/>
      <c r="F32" s="201" t="s">
        <v>128</v>
      </c>
      <c r="G32" s="202"/>
      <c r="H32" s="200">
        <v>28786.0</v>
      </c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"/>
      <c r="AA32" s="1"/>
    </row>
    <row r="33" ht="15.0" customHeight="1">
      <c r="A33" s="191"/>
      <c r="B33" s="228" t="s">
        <v>62</v>
      </c>
      <c r="C33" s="199"/>
      <c r="D33" s="203"/>
      <c r="E33" s="179"/>
      <c r="F33" s="201" t="s">
        <v>129</v>
      </c>
      <c r="G33" s="202"/>
      <c r="H33" s="200">
        <v>78000.0</v>
      </c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"/>
      <c r="AA33" s="1"/>
    </row>
    <row r="34" ht="15.0" customHeight="1">
      <c r="A34" s="191"/>
      <c r="B34" s="228" t="s">
        <v>80</v>
      </c>
      <c r="C34" s="199"/>
      <c r="D34" s="200">
        <v>290.0</v>
      </c>
      <c r="E34" s="179"/>
      <c r="F34" s="201" t="s">
        <v>130</v>
      </c>
      <c r="G34" s="202"/>
      <c r="H34" s="200">
        <v>198000.0</v>
      </c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"/>
      <c r="AA34" s="1"/>
    </row>
    <row r="35">
      <c r="A35" s="191"/>
      <c r="B35" s="228" t="s">
        <v>95</v>
      </c>
      <c r="C35" s="199"/>
      <c r="D35" s="203"/>
      <c r="E35" s="179"/>
      <c r="F35" s="201" t="s">
        <v>131</v>
      </c>
      <c r="G35" s="202"/>
      <c r="H35" s="200">
        <v>63281.0</v>
      </c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"/>
      <c r="AA35" s="1"/>
    </row>
    <row r="36">
      <c r="A36" s="191"/>
      <c r="B36" s="228" t="s">
        <v>82</v>
      </c>
      <c r="C36" s="199"/>
      <c r="D36" s="200">
        <v>315.0</v>
      </c>
      <c r="E36" s="179"/>
      <c r="F36" s="201" t="s">
        <v>132</v>
      </c>
      <c r="G36" s="202"/>
      <c r="H36" s="200">
        <v>150017.0</v>
      </c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"/>
      <c r="AA36" s="1"/>
    </row>
    <row r="37">
      <c r="A37" s="191"/>
      <c r="B37" s="228" t="s">
        <v>106</v>
      </c>
      <c r="C37" s="199"/>
      <c r="D37" s="200">
        <v>240.0</v>
      </c>
      <c r="E37" s="179"/>
      <c r="F37" s="201" t="s">
        <v>133</v>
      </c>
      <c r="G37" s="202"/>
      <c r="H37" s="200">
        <v>302999.0</v>
      </c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"/>
      <c r="AA37" s="1"/>
    </row>
    <row r="38">
      <c r="A38" s="230"/>
      <c r="B38" s="231" t="s">
        <v>108</v>
      </c>
      <c r="C38" s="206"/>
      <c r="D38" s="221"/>
      <c r="E38" s="179"/>
      <c r="F38" s="213" t="s">
        <v>134</v>
      </c>
      <c r="G38" s="214"/>
      <c r="H38" s="207">
        <v>584998.0</v>
      </c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"/>
      <c r="AA38" s="1"/>
    </row>
    <row r="39">
      <c r="A39" s="191"/>
      <c r="B39" s="179"/>
      <c r="C39" s="209"/>
      <c r="D39" s="210"/>
      <c r="E39" s="179"/>
      <c r="F39" s="216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"/>
      <c r="AA39" s="1"/>
    </row>
    <row r="40">
      <c r="A40" s="211"/>
      <c r="B40" s="212" t="s">
        <v>214</v>
      </c>
      <c r="C40" s="187" t="s">
        <v>209</v>
      </c>
      <c r="D40" s="226" t="s">
        <v>189</v>
      </c>
      <c r="E40" s="179"/>
      <c r="F40" s="232" t="s">
        <v>210</v>
      </c>
      <c r="G40" s="233" t="s">
        <v>210</v>
      </c>
      <c r="H40" s="188" t="s">
        <v>189</v>
      </c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"/>
      <c r="AA40" s="1"/>
    </row>
    <row r="41">
      <c r="A41" s="191"/>
      <c r="B41" s="234" t="s">
        <v>86</v>
      </c>
      <c r="C41" s="193"/>
      <c r="D41" s="194">
        <v>22499.0</v>
      </c>
      <c r="E41" s="179"/>
      <c r="F41" s="195" t="s">
        <v>61</v>
      </c>
      <c r="G41" s="196"/>
      <c r="H41" s="197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"/>
      <c r="AA41" s="1"/>
    </row>
    <row r="42">
      <c r="A42" s="191"/>
      <c r="B42" s="235" t="s">
        <v>111</v>
      </c>
      <c r="C42" s="199"/>
      <c r="D42" s="203"/>
      <c r="E42" s="179"/>
      <c r="F42" s="201" t="s">
        <v>81</v>
      </c>
      <c r="G42" s="202"/>
      <c r="H42" s="203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"/>
      <c r="AA42" s="1"/>
    </row>
    <row r="43">
      <c r="A43" s="191"/>
      <c r="B43" s="235" t="s">
        <v>113</v>
      </c>
      <c r="C43" s="199"/>
      <c r="D43" s="203"/>
      <c r="E43" s="179"/>
      <c r="F43" s="201" t="s">
        <v>123</v>
      </c>
      <c r="G43" s="202"/>
      <c r="H43" s="200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"/>
      <c r="AA43" s="1"/>
    </row>
    <row r="44">
      <c r="A44" s="191"/>
      <c r="B44" s="235" t="s">
        <v>115</v>
      </c>
      <c r="C44" s="199"/>
      <c r="D44" s="200">
        <v>83994.0</v>
      </c>
      <c r="E44" s="179"/>
      <c r="F44" s="201" t="s">
        <v>124</v>
      </c>
      <c r="G44" s="202"/>
      <c r="H44" s="203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"/>
      <c r="AA44" s="1"/>
    </row>
    <row r="45">
      <c r="A45" s="191"/>
      <c r="B45" s="236" t="s">
        <v>117</v>
      </c>
      <c r="C45" s="199"/>
      <c r="D45" s="203"/>
      <c r="E45" s="179"/>
      <c r="F45" s="201" t="s">
        <v>125</v>
      </c>
      <c r="G45" s="202"/>
      <c r="H45" s="203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"/>
      <c r="AA45" s="1"/>
    </row>
    <row r="46">
      <c r="A46" s="191"/>
      <c r="B46" s="237" t="s">
        <v>119</v>
      </c>
      <c r="C46" s="206"/>
      <c r="D46" s="221"/>
      <c r="E46" s="179"/>
      <c r="F46" s="201" t="s">
        <v>126</v>
      </c>
      <c r="G46" s="202"/>
      <c r="H46" s="203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"/>
      <c r="AA46" s="1"/>
    </row>
    <row r="47">
      <c r="A47" s="191"/>
      <c r="B47" s="179"/>
      <c r="C47" s="209"/>
      <c r="D47" s="210"/>
      <c r="E47" s="179"/>
      <c r="F47" s="201" t="s">
        <v>161</v>
      </c>
      <c r="G47" s="202"/>
      <c r="H47" s="203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"/>
      <c r="AA47" s="1"/>
    </row>
    <row r="48">
      <c r="A48" s="211"/>
      <c r="B48" s="238" t="s">
        <v>215</v>
      </c>
      <c r="C48" s="187" t="s">
        <v>209</v>
      </c>
      <c r="D48" s="226" t="s">
        <v>189</v>
      </c>
      <c r="E48" s="179"/>
      <c r="F48" s="201" t="s">
        <v>163</v>
      </c>
      <c r="G48" s="202"/>
      <c r="H48" s="203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"/>
      <c r="AA48" s="1"/>
    </row>
    <row r="49">
      <c r="A49" s="211"/>
      <c r="B49" s="239" t="s">
        <v>2</v>
      </c>
      <c r="C49" s="193"/>
      <c r="D49" s="194">
        <v>3650.0</v>
      </c>
      <c r="E49" s="179"/>
      <c r="F49" s="201" t="s">
        <v>164</v>
      </c>
      <c r="G49" s="202"/>
      <c r="H49" s="203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"/>
      <c r="AA49" s="1"/>
    </row>
    <row r="50">
      <c r="A50" s="211"/>
      <c r="B50" s="240" t="s">
        <v>3</v>
      </c>
      <c r="C50" s="199"/>
      <c r="D50" s="200">
        <v>10650.0</v>
      </c>
      <c r="E50" s="179"/>
      <c r="F50" s="213" t="s">
        <v>165</v>
      </c>
      <c r="G50" s="214"/>
      <c r="H50" s="221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"/>
      <c r="AA50" s="1"/>
    </row>
    <row r="51">
      <c r="A51" s="211"/>
      <c r="B51" s="240" t="s">
        <v>4</v>
      </c>
      <c r="C51" s="199"/>
      <c r="D51" s="200">
        <v>33500.0</v>
      </c>
      <c r="E51" s="179"/>
      <c r="F51" s="216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"/>
      <c r="AA51" s="1"/>
    </row>
    <row r="52">
      <c r="A52" s="211"/>
      <c r="B52" s="241" t="s">
        <v>5</v>
      </c>
      <c r="C52" s="206"/>
      <c r="D52" s="207">
        <v>3612.0</v>
      </c>
      <c r="E52" s="179"/>
      <c r="F52" s="216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"/>
      <c r="AA52" s="1"/>
    </row>
    <row r="53">
      <c r="A53" s="179"/>
      <c r="B53" s="179"/>
      <c r="C53" s="179"/>
      <c r="D53" s="179"/>
      <c r="E53" s="179"/>
      <c r="F53" s="242" t="s">
        <v>210</v>
      </c>
      <c r="G53" s="243" t="s">
        <v>210</v>
      </c>
      <c r="H53" s="188" t="s">
        <v>189</v>
      </c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"/>
      <c r="AA53" s="1"/>
    </row>
    <row r="54">
      <c r="A54" s="179"/>
      <c r="B54" s="179"/>
      <c r="C54" s="179"/>
      <c r="D54" s="179"/>
      <c r="E54" s="179"/>
      <c r="F54" s="195" t="s">
        <v>71</v>
      </c>
      <c r="G54" s="244"/>
      <c r="H54" s="197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"/>
      <c r="AA54" s="1"/>
    </row>
    <row r="55">
      <c r="A55" s="179"/>
      <c r="B55" s="179"/>
      <c r="C55" s="179"/>
      <c r="D55" s="179"/>
      <c r="E55" s="179"/>
      <c r="F55" s="201" t="s">
        <v>94</v>
      </c>
      <c r="G55" s="245"/>
      <c r="H55" s="203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"/>
      <c r="AA55" s="1"/>
    </row>
    <row r="56">
      <c r="A56" s="179"/>
      <c r="B56" s="179"/>
      <c r="C56" s="179"/>
      <c r="D56" s="179"/>
      <c r="E56" s="179"/>
      <c r="F56" s="201" t="s">
        <v>135</v>
      </c>
      <c r="G56" s="245"/>
      <c r="H56" s="203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"/>
      <c r="AA56" s="1"/>
    </row>
    <row r="57">
      <c r="A57" s="179"/>
      <c r="B57" s="179"/>
      <c r="C57" s="179"/>
      <c r="D57" s="179"/>
      <c r="E57" s="179"/>
      <c r="F57" s="201" t="s">
        <v>136</v>
      </c>
      <c r="G57" s="245"/>
      <c r="H57" s="203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"/>
      <c r="AA57" s="1"/>
    </row>
    <row r="58">
      <c r="A58" s="179"/>
      <c r="B58" s="179"/>
      <c r="C58" s="179"/>
      <c r="D58" s="179"/>
      <c r="E58" s="179"/>
      <c r="F58" s="201" t="s">
        <v>137</v>
      </c>
      <c r="G58" s="245"/>
      <c r="H58" s="203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"/>
      <c r="AA58" s="1"/>
    </row>
    <row r="59">
      <c r="A59" s="179"/>
      <c r="B59" s="179"/>
      <c r="C59" s="179"/>
      <c r="D59" s="179"/>
      <c r="E59" s="179"/>
      <c r="F59" s="201" t="s">
        <v>138</v>
      </c>
      <c r="G59" s="245"/>
      <c r="H59" s="203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"/>
      <c r="AA59" s="1"/>
    </row>
    <row r="60">
      <c r="A60" s="179"/>
      <c r="B60" s="179"/>
      <c r="C60" s="179"/>
      <c r="D60" s="179"/>
      <c r="E60" s="179"/>
      <c r="F60" s="201" t="s">
        <v>139</v>
      </c>
      <c r="G60" s="245"/>
      <c r="H60" s="203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"/>
      <c r="AA60" s="1"/>
    </row>
    <row r="61">
      <c r="A61" s="179"/>
      <c r="B61" s="179"/>
      <c r="C61" s="179"/>
      <c r="D61" s="179"/>
      <c r="E61" s="179"/>
      <c r="F61" s="201" t="s">
        <v>140</v>
      </c>
      <c r="G61" s="245"/>
      <c r="H61" s="203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"/>
      <c r="AA61" s="1"/>
    </row>
    <row r="62">
      <c r="A62" s="179"/>
      <c r="B62" s="179"/>
      <c r="C62" s="179"/>
      <c r="D62" s="179"/>
      <c r="E62" s="179"/>
      <c r="F62" s="201" t="s">
        <v>141</v>
      </c>
      <c r="G62" s="245"/>
      <c r="H62" s="203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"/>
      <c r="AA62" s="1"/>
    </row>
    <row r="63">
      <c r="A63" s="179"/>
      <c r="B63" s="179"/>
      <c r="C63" s="179"/>
      <c r="D63" s="179"/>
      <c r="E63" s="179"/>
      <c r="F63" s="213" t="s">
        <v>142</v>
      </c>
      <c r="G63" s="246"/>
      <c r="H63" s="221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"/>
      <c r="AA63" s="1"/>
    </row>
    <row r="64">
      <c r="A64" s="179"/>
      <c r="B64" s="179"/>
      <c r="C64" s="179"/>
      <c r="D64" s="179"/>
      <c r="E64" s="179"/>
      <c r="F64" s="216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"/>
      <c r="AA64" s="1"/>
    </row>
    <row r="65">
      <c r="A65" s="179"/>
      <c r="B65" s="179"/>
      <c r="C65" s="179"/>
      <c r="D65" s="179"/>
      <c r="E65" s="179"/>
      <c r="F65" s="247" t="s">
        <v>210</v>
      </c>
      <c r="G65" s="248" t="s">
        <v>210</v>
      </c>
      <c r="H65" s="188" t="s">
        <v>189</v>
      </c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"/>
      <c r="AA65" s="1"/>
    </row>
    <row r="66">
      <c r="A66" s="179"/>
      <c r="B66" s="179"/>
      <c r="C66" s="179"/>
      <c r="D66" s="179"/>
      <c r="E66" s="179"/>
      <c r="F66" s="195" t="s">
        <v>143</v>
      </c>
      <c r="G66" s="196"/>
      <c r="H66" s="194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"/>
      <c r="AA66" s="1"/>
    </row>
    <row r="67">
      <c r="A67" s="179"/>
      <c r="B67" s="179"/>
      <c r="C67" s="179"/>
      <c r="D67" s="179"/>
      <c r="E67" s="179"/>
      <c r="F67" s="201" t="s">
        <v>144</v>
      </c>
      <c r="G67" s="202"/>
      <c r="H67" s="200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"/>
      <c r="AA67" s="1"/>
    </row>
    <row r="68">
      <c r="A68" s="179"/>
      <c r="B68" s="179"/>
      <c r="C68" s="179"/>
      <c r="D68" s="179"/>
      <c r="E68" s="179"/>
      <c r="F68" s="201" t="s">
        <v>145</v>
      </c>
      <c r="G68" s="202"/>
      <c r="H68" s="200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"/>
      <c r="AA68" s="1"/>
    </row>
    <row r="69">
      <c r="A69" s="179"/>
      <c r="B69" s="179"/>
      <c r="C69" s="179"/>
      <c r="D69" s="179"/>
      <c r="E69" s="179"/>
      <c r="F69" s="213" t="s">
        <v>146</v>
      </c>
      <c r="G69" s="214"/>
      <c r="H69" s="207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"/>
      <c r="AA69" s="1"/>
    </row>
    <row r="70">
      <c r="A70" s="179"/>
      <c r="B70" s="179"/>
      <c r="C70" s="179"/>
      <c r="D70" s="179"/>
      <c r="E70" s="179"/>
      <c r="F70" s="201" t="s">
        <v>147</v>
      </c>
      <c r="G70" s="196"/>
      <c r="H70" s="194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"/>
      <c r="AA70" s="1"/>
    </row>
    <row r="71">
      <c r="A71" s="179"/>
      <c r="B71" s="179"/>
      <c r="C71" s="179"/>
      <c r="D71" s="179"/>
      <c r="E71" s="179"/>
      <c r="F71" s="201" t="s">
        <v>148</v>
      </c>
      <c r="G71" s="202"/>
      <c r="H71" s="200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"/>
      <c r="AA71" s="1"/>
    </row>
    <row r="72">
      <c r="A72" s="179"/>
      <c r="B72" s="179"/>
      <c r="C72" s="179"/>
      <c r="D72" s="179"/>
      <c r="E72" s="179"/>
      <c r="F72" s="201" t="s">
        <v>149</v>
      </c>
      <c r="G72" s="202"/>
      <c r="H72" s="200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</row>
    <row r="73">
      <c r="A73" s="179"/>
      <c r="B73" s="179"/>
      <c r="C73" s="179"/>
      <c r="D73" s="179"/>
      <c r="E73" s="179"/>
      <c r="F73" s="213" t="s">
        <v>150</v>
      </c>
      <c r="G73" s="214"/>
      <c r="H73" s="207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</row>
    <row r="74">
      <c r="A74" s="179"/>
      <c r="B74" s="179"/>
      <c r="C74" s="179"/>
      <c r="D74" s="179"/>
      <c r="E74" s="179"/>
      <c r="F74" s="201" t="s">
        <v>152</v>
      </c>
      <c r="G74" s="202"/>
      <c r="H74" s="197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</row>
    <row r="75">
      <c r="A75" s="179"/>
      <c r="B75" s="179"/>
      <c r="C75" s="179"/>
      <c r="D75" s="179"/>
      <c r="E75" s="179"/>
      <c r="F75" s="201" t="s">
        <v>154</v>
      </c>
      <c r="G75" s="202"/>
      <c r="H75" s="203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</row>
    <row r="76">
      <c r="A76" s="179"/>
      <c r="B76" s="179"/>
      <c r="C76" s="179"/>
      <c r="D76" s="179"/>
      <c r="E76" s="179"/>
      <c r="F76" s="201" t="s">
        <v>155</v>
      </c>
      <c r="G76" s="202"/>
      <c r="H76" s="203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</row>
    <row r="77">
      <c r="A77" s="179"/>
      <c r="B77" s="179"/>
      <c r="C77" s="179"/>
      <c r="D77" s="179"/>
      <c r="E77" s="179"/>
      <c r="F77" s="213" t="s">
        <v>157</v>
      </c>
      <c r="G77" s="214"/>
      <c r="H77" s="221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</row>
    <row r="78">
      <c r="A78" s="179"/>
      <c r="B78" s="179"/>
      <c r="C78" s="179"/>
      <c r="D78" s="179"/>
      <c r="E78" s="179"/>
      <c r="F78" s="216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</row>
    <row r="79">
      <c r="A79" s="179"/>
      <c r="B79" s="179"/>
      <c r="C79" s="179"/>
      <c r="D79" s="179"/>
      <c r="E79" s="179"/>
      <c r="F79" s="218" t="s">
        <v>210</v>
      </c>
      <c r="G79" s="219" t="s">
        <v>210</v>
      </c>
      <c r="H79" s="188" t="s">
        <v>189</v>
      </c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</row>
    <row r="80">
      <c r="A80" s="179"/>
      <c r="B80" s="179"/>
      <c r="C80" s="179"/>
      <c r="D80" s="179"/>
      <c r="E80" s="179"/>
      <c r="F80" s="249" t="s">
        <v>44</v>
      </c>
      <c r="G80" s="250"/>
      <c r="H80" s="197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</row>
    <row r="81">
      <c r="A81" s="179"/>
      <c r="B81" s="179"/>
      <c r="C81" s="179"/>
      <c r="D81" s="179"/>
      <c r="E81" s="179"/>
      <c r="F81" s="251" t="s">
        <v>65</v>
      </c>
      <c r="G81" s="252"/>
      <c r="H81" s="200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</row>
    <row r="82">
      <c r="A82" s="179"/>
      <c r="B82" s="179"/>
      <c r="C82" s="179"/>
      <c r="D82" s="179"/>
      <c r="E82" s="179"/>
      <c r="F82" s="251" t="s">
        <v>83</v>
      </c>
      <c r="G82" s="252"/>
      <c r="H82" s="200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</row>
    <row r="83">
      <c r="A83" s="179"/>
      <c r="B83" s="179"/>
      <c r="C83" s="179"/>
      <c r="D83" s="179"/>
      <c r="E83" s="179"/>
      <c r="F83" s="251" t="s">
        <v>85</v>
      </c>
      <c r="G83" s="252"/>
      <c r="H83" s="200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</row>
    <row r="84">
      <c r="A84" s="179"/>
      <c r="B84" s="179"/>
      <c r="C84" s="179"/>
      <c r="D84" s="179"/>
      <c r="E84" s="179"/>
      <c r="F84" s="251" t="s">
        <v>88</v>
      </c>
      <c r="G84" s="252"/>
      <c r="H84" s="200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</row>
    <row r="85">
      <c r="A85" s="179"/>
      <c r="B85" s="179"/>
      <c r="C85" s="179"/>
      <c r="D85" s="179"/>
      <c r="E85" s="179"/>
      <c r="F85" s="251" t="s">
        <v>90</v>
      </c>
      <c r="G85" s="252"/>
      <c r="H85" s="200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</row>
    <row r="86">
      <c r="A86" s="179"/>
      <c r="B86" s="179"/>
      <c r="C86" s="179"/>
      <c r="D86" s="179"/>
      <c r="E86" s="179"/>
      <c r="F86" s="253" t="s">
        <v>92</v>
      </c>
      <c r="G86" s="254"/>
      <c r="H86" s="207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</row>
    <row r="87">
      <c r="A87" s="179"/>
      <c r="B87" s="179"/>
      <c r="C87" s="179"/>
      <c r="D87" s="179"/>
      <c r="E87" s="179"/>
      <c r="F87" s="216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</row>
    <row r="88">
      <c r="A88" s="179"/>
      <c r="B88" s="179"/>
      <c r="C88" s="179"/>
      <c r="D88" s="179"/>
      <c r="E88" s="179"/>
      <c r="F88" s="216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</row>
    <row r="89">
      <c r="A89" s="179"/>
      <c r="B89" s="179"/>
      <c r="C89" s="179"/>
      <c r="D89" s="179"/>
      <c r="E89" s="179"/>
      <c r="F89" s="227" t="s">
        <v>210</v>
      </c>
      <c r="G89" s="190" t="s">
        <v>210</v>
      </c>
      <c r="H89" s="188" t="s">
        <v>189</v>
      </c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</row>
    <row r="90">
      <c r="A90" s="179"/>
      <c r="B90" s="179"/>
      <c r="C90" s="179"/>
      <c r="D90" s="179"/>
      <c r="E90" s="179"/>
      <c r="F90" s="249" t="s">
        <v>40</v>
      </c>
      <c r="G90" s="250"/>
      <c r="H90" s="197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</row>
    <row r="91">
      <c r="A91" s="179"/>
      <c r="B91" s="179"/>
      <c r="C91" s="179"/>
      <c r="D91" s="179"/>
      <c r="E91" s="179"/>
      <c r="F91" s="251" t="s">
        <v>48</v>
      </c>
      <c r="G91" s="252"/>
      <c r="H91" s="203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</row>
    <row r="92">
      <c r="A92" s="179"/>
      <c r="B92" s="179"/>
      <c r="C92" s="179"/>
      <c r="D92" s="179"/>
      <c r="E92" s="179"/>
      <c r="F92" s="253" t="s">
        <v>74</v>
      </c>
      <c r="G92" s="254"/>
      <c r="H92" s="221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</row>
    <row r="93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</row>
    <row r="94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</row>
    <row r="95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</row>
    <row r="96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</row>
    <row r="97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</row>
    <row r="98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</row>
    <row r="99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</row>
    <row r="100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</row>
    <row r="10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</row>
  </sheetData>
  <drawing r:id="rId2"/>
  <legacyDrawing r:id="rId3"/>
</worksheet>
</file>