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liminary" sheetId="1" state="visible" r:id="rId2"/>
    <sheet name="collimated" sheetId="2" state="visible" r:id="rId3"/>
    <sheet name="uncollimate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<sst xmlns="http://schemas.openxmlformats.org/spreadsheetml/2006/main" count="174" uniqueCount="47">
  <si>
    <t xml:space="preserve">microSievert</t>
  </si>
  <si>
    <t xml:space="preserve">Average over 1 minute</t>
  </si>
  <si>
    <t xml:space="preserve">45cm</t>
  </si>
  <si>
    <t xml:space="preserve">15cm</t>
  </si>
  <si>
    <t xml:space="preserve">20cm</t>
  </si>
  <si>
    <t xml:space="preserve">Source(collimated-20cm)(microsieverts)</t>
  </si>
  <si>
    <t xml:space="preserve">source(collimated-10cm)(microsieverts)</t>
  </si>
  <si>
    <t xml:space="preserve">source(uncollimated-4.5cm)(microsieverts)</t>
  </si>
  <si>
    <t xml:space="preserve">BG</t>
  </si>
  <si>
    <t xml:space="preserve">DOSEMETER</t>
  </si>
  <si>
    <t xml:space="preserve">COLLIMATED</t>
  </si>
  <si>
    <t xml:space="preserve">NO SHIELD</t>
  </si>
  <si>
    <t xml:space="preserve">Distance from source</t>
  </si>
  <si>
    <t xml:space="preserve">22cm</t>
  </si>
  <si>
    <t xml:space="preserve">μSv/hr</t>
  </si>
  <si>
    <t xml:space="preserve">μ</t>
  </si>
  <si>
    <t xml:space="preserve">σ</t>
  </si>
  <si>
    <t xml:space="preserve">Collimating tube length</t>
  </si>
  <si>
    <t xml:space="preserve">8cm</t>
  </si>
  <si>
    <t xml:space="preserve">Dose Rate</t>
  </si>
  <si>
    <t xml:space="preserve">Time interval</t>
  </si>
  <si>
    <t xml:space="preserve">1 min</t>
  </si>
  <si>
    <t xml:space="preserve">Fe shield</t>
  </si>
  <si>
    <t xml:space="preserve">thickness (mm)</t>
  </si>
  <si>
    <t xml:space="preserve">LSF Fit parameters for Fe Shield</t>
  </si>
  <si>
    <t xml:space="preserve">(in cm)</t>
  </si>
  <si>
    <t xml:space="preserve">  NO.   NAME      VALUE            ERROR          SIZE      DERIVATIVE</t>
  </si>
  <si>
    <t xml:space="preserve">   1  Constant    -5.20145e-03   4.38842e-02   2.12861e-05  -1.55679e-03</t>
  </si>
  <si>
    <t xml:space="preserve">   2  Slope       -3.85140e-01   2.61140e-02   1.26623e-05   1.33165e-03</t>
  </si>
  <si>
    <t xml:space="preserve">Thickness</t>
  </si>
  <si>
    <t xml:space="preserve">Norm DsRt</t>
  </si>
  <si>
    <t xml:space="preserve">error</t>
  </si>
  <si>
    <t xml:space="preserve">Thickness(x, cm)</t>
  </si>
  <si>
    <t xml:space="preserve">f(x)</t>
  </si>
  <si>
    <t xml:space="preserve">B(t, E)</t>
  </si>
  <si>
    <t xml:space="preserve">UNCOLLIMATED</t>
  </si>
  <si>
    <t xml:space="preserve">0cm</t>
  </si>
  <si>
    <t xml:space="preserve"> NO.   NAME      VALUE            ERROR          SIZE      DERIVATIVE</t>
  </si>
  <si>
    <t xml:space="preserve">   1  Constant     2.06260e-03   2.71336e-02   1.73350e-05  -7.12123e-05</t>
  </si>
  <si>
    <t xml:space="preserve">   2  Slope       -2.88096e-01   1.40934e-02   9.00425e-06  -6.75547e-04</t>
  </si>
  <si>
    <t xml:space="preserve">uncol</t>
  </si>
  <si>
    <t xml:space="preserve">col</t>
  </si>
  <si>
    <t xml:space="preserve">Thick (cm)</t>
  </si>
  <si>
    <t xml:space="preserve">Norm DSrt</t>
  </si>
  <si>
    <t xml:space="preserve">exp(-mut)</t>
  </si>
  <si>
    <t xml:space="preserve">B(t,E)</t>
  </si>
  <si>
    <t xml:space="preserve">empirical fit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</si>
</sst>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FC000"/>
        <bgColor rgb="FFFF99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1" sqref="F44:F45 B23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7.43"/>
    <col collapsed="false" customWidth="true" hidden="false" outlineLevel="0" max="3" min="3" style="0" width="8.53"/>
    <col collapsed="false" customWidth="true" hidden="false" outlineLevel="0" max="4" min="4" style="0" width="15.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0" t="s">
        <v>0</v>
      </c>
      <c r="C1" s="0" t="s">
        <v>1</v>
      </c>
    </row>
    <row r="2" customFormat="false" ht="15" hidden="false" customHeight="false" outlineLevel="0" collapsed="false">
      <c r="B2" s="0" t="s">
        <v>2</v>
      </c>
      <c r="E2" s="0" t="s">
        <v>3</v>
      </c>
      <c r="J2" s="0" t="s">
        <v>4</v>
      </c>
    </row>
    <row r="3" customFormat="false" ht="15" hidden="false" customHeight="false" outlineLevel="0" collapsed="false">
      <c r="B3" s="0" t="s">
        <v>5</v>
      </c>
      <c r="E3" s="0" t="s">
        <v>6</v>
      </c>
      <c r="J3" s="0" t="s">
        <v>7</v>
      </c>
    </row>
    <row r="4" customFormat="false" ht="15" hidden="false" customHeight="false" outlineLevel="0" collapsed="false">
      <c r="B4" s="0" t="n">
        <v>0.18</v>
      </c>
      <c r="E4" s="0" t="n">
        <v>1.05</v>
      </c>
      <c r="J4" s="0" t="n">
        <v>1.81</v>
      </c>
    </row>
    <row r="5" customFormat="false" ht="15" hidden="false" customHeight="false" outlineLevel="0" collapsed="false">
      <c r="B5" s="0" t="n">
        <v>0.2</v>
      </c>
      <c r="E5" s="0" t="n">
        <v>1</v>
      </c>
      <c r="J5" s="0" t="n">
        <v>1.34</v>
      </c>
    </row>
    <row r="6" customFormat="false" ht="15" hidden="false" customHeight="false" outlineLevel="0" collapsed="false">
      <c r="B6" s="0" t="n">
        <v>0.22</v>
      </c>
      <c r="E6" s="0" t="n">
        <v>1.22</v>
      </c>
      <c r="J6" s="0" t="n">
        <v>1.23</v>
      </c>
    </row>
    <row r="7" customFormat="false" ht="15" hidden="false" customHeight="false" outlineLevel="0" collapsed="false">
      <c r="B7" s="0" t="s">
        <v>8</v>
      </c>
      <c r="E7" s="0" t="n">
        <v>1.16</v>
      </c>
      <c r="J7" s="0" t="n">
        <v>1.55</v>
      </c>
    </row>
    <row r="8" customFormat="false" ht="15" hidden="false" customHeight="false" outlineLevel="0" collapsed="false">
      <c r="B8" s="0" t="n">
        <v>0.9</v>
      </c>
    </row>
    <row r="9" customFormat="false" ht="15" hidden="false" customHeight="false" outlineLevel="0" collapsed="false">
      <c r="B9" s="0" t="n">
        <v>0.3</v>
      </c>
    </row>
    <row r="10" customFormat="false" ht="15" hidden="false" customHeight="false" outlineLevel="0" collapsed="false">
      <c r="B10" s="0" t="n">
        <v>0.6</v>
      </c>
    </row>
    <row r="12" customFormat="false" ht="15" hidden="false" customHeight="false" outlineLevel="0" collapsed="false">
      <c r="I12" s="1" t="n">
        <v>1.81E-006</v>
      </c>
    </row>
    <row r="13" customFormat="false" ht="15" hidden="false" customHeight="false" outlineLevel="0" collapsed="false">
      <c r="I13" s="1" t="n">
        <f aca="false">I12*60</f>
        <v>0.0001086</v>
      </c>
    </row>
    <row r="14" customFormat="false" ht="15" hidden="false" customHeight="false" outlineLevel="0" collapsed="false">
      <c r="I14" s="1" t="n">
        <v>0.0025</v>
      </c>
    </row>
    <row r="16" customFormat="false" ht="15" hidden="false" customHeight="false" outlineLevel="0" collapsed="false">
      <c r="I16" s="1" t="n">
        <f aca="false">I13/I14</f>
        <v>0.04344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5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J70" activeCellId="1" sqref="F44:F45 J70"/>
    </sheetView>
  </sheetViews>
  <sheetFormatPr defaultRowHeight="15" zeroHeight="false" outlineLevelRow="0" outlineLevelCol="0"/>
  <cols>
    <col collapsed="false" customWidth="true" hidden="false" outlineLevel="0" max="1" min="1" style="2" width="9.28"/>
    <col collapsed="false" customWidth="true" hidden="false" outlineLevel="0" max="2" min="2" style="2" width="9.14"/>
    <col collapsed="false" customWidth="true" hidden="false" outlineLevel="0" max="3" min="3" style="2" width="9.7"/>
    <col collapsed="false" customWidth="true" hidden="false" outlineLevel="0" max="4" min="4" style="2" width="9.85"/>
    <col collapsed="false" customWidth="true" hidden="false" outlineLevel="0" max="8" min="5" style="2" width="9.14"/>
    <col collapsed="false" customWidth="true" hidden="false" outlineLevel="0" max="9" min="9" style="2" width="9.57"/>
    <col collapsed="false" customWidth="true" hidden="false" outlineLevel="0" max="13" min="10" style="2" width="9.14"/>
    <col collapsed="false" customWidth="true" hidden="false" outlineLevel="0" max="14" min="14" style="2" width="10"/>
    <col collapsed="false" customWidth="true" hidden="false" outlineLevel="0" max="18" min="15" style="2" width="9.14"/>
    <col collapsed="false" customWidth="true" hidden="false" outlineLevel="0" max="19" min="19" style="2" width="9.28"/>
    <col collapsed="false" customWidth="true" hidden="false" outlineLevel="0" max="20" min="20" style="2" width="15.71"/>
    <col collapsed="false" customWidth="true" hidden="false" outlineLevel="0" max="28" min="21" style="2" width="9.14"/>
    <col collapsed="false" customWidth="true" hidden="false" outlineLevel="0" max="29" min="29" style="2" width="9.57"/>
    <col collapsed="false" customWidth="true" hidden="false" outlineLevel="0" max="1025" min="30" style="2" width="9.14"/>
  </cols>
  <sheetData>
    <row r="1" s="3" customFormat="true" ht="15.75" hidden="false" customHeight="false" outlineLevel="0" collapsed="false">
      <c r="A1" s="3" t="s">
        <v>9</v>
      </c>
    </row>
    <row r="2" s="4" customFormat="true" ht="15.75" hidden="false" customHeight="false" outlineLevel="0" collapsed="false"/>
    <row r="3" s="5" customFormat="true" ht="16.5" hidden="false" customHeight="false" outlineLevel="0" collapsed="false">
      <c r="A3" s="5" t="s">
        <v>10</v>
      </c>
    </row>
    <row r="4" customFormat="false" ht="15.75" hidden="false" customHeight="false" outlineLevel="0" collapsed="false">
      <c r="D4" s="6" t="s">
        <v>11</v>
      </c>
    </row>
    <row r="5" customFormat="false" ht="15" hidden="false" customHeight="false" outlineLevel="0" collapsed="false">
      <c r="A5" s="2" t="s">
        <v>12</v>
      </c>
      <c r="B5" s="2" t="s">
        <v>13</v>
      </c>
      <c r="D5" s="7"/>
      <c r="E5" s="8" t="s">
        <v>14</v>
      </c>
      <c r="F5" s="9" t="s">
        <v>15</v>
      </c>
      <c r="G5" s="9" t="s">
        <v>16</v>
      </c>
      <c r="R5" s="2" t="n">
        <v>2.11333333333333</v>
      </c>
    </row>
    <row r="6" customFormat="false" ht="15" hidden="false" customHeight="false" outlineLevel="0" collapsed="false">
      <c r="A6" s="2" t="s">
        <v>17</v>
      </c>
      <c r="B6" s="2" t="s">
        <v>18</v>
      </c>
      <c r="D6" s="10" t="s">
        <v>19</v>
      </c>
      <c r="E6" s="11" t="n">
        <v>2.3</v>
      </c>
      <c r="F6" s="2" t="n">
        <f aca="false">SUM(E6:E11)/6</f>
        <v>2.11333333333333</v>
      </c>
      <c r="G6" s="2" t="n">
        <f aca="false">_xlfn.STDEV.S(E6:E11)</f>
        <v>0.158577005478937</v>
      </c>
    </row>
    <row r="7" customFormat="false" ht="15" hidden="false" customHeight="false" outlineLevel="0" collapsed="false">
      <c r="A7" s="2" t="s">
        <v>20</v>
      </c>
      <c r="B7" s="2" t="s">
        <v>21</v>
      </c>
      <c r="D7" s="10"/>
      <c r="E7" s="11" t="n">
        <v>2.13</v>
      </c>
      <c r="F7" s="2" t="n">
        <f aca="false">SUM(E6:E11)/6</f>
        <v>2.11333333333333</v>
      </c>
      <c r="G7" s="2" t="n">
        <f aca="false">_xlfn.STDEV.S(E6:E11)</f>
        <v>0.158577005478937</v>
      </c>
    </row>
    <row r="8" customFormat="false" ht="15" hidden="false" customHeight="false" outlineLevel="0" collapsed="false">
      <c r="D8" s="10"/>
      <c r="E8" s="11" t="n">
        <v>2.27</v>
      </c>
      <c r="F8" s="2" t="n">
        <f aca="false">F7-2*G7</f>
        <v>1.79617932237546</v>
      </c>
    </row>
    <row r="9" customFormat="false" ht="15" hidden="false" customHeight="false" outlineLevel="0" collapsed="false">
      <c r="D9" s="10"/>
      <c r="E9" s="11" t="n">
        <v>2.06</v>
      </c>
    </row>
    <row r="10" customFormat="false" ht="15" hidden="false" customHeight="false" outlineLevel="0" collapsed="false">
      <c r="D10" s="10"/>
      <c r="E10" s="11" t="n">
        <v>1.87</v>
      </c>
    </row>
    <row r="11" customFormat="false" ht="15" hidden="false" customHeight="false" outlineLevel="0" collapsed="false">
      <c r="D11" s="12"/>
      <c r="E11" s="13" t="n">
        <v>2.05</v>
      </c>
    </row>
    <row r="12" customFormat="false" ht="15.75" hidden="false" customHeight="false" outlineLevel="0" collapsed="false"/>
    <row r="13" customFormat="false" ht="15.75" hidden="false" customHeight="false" outlineLevel="0" collapsed="false">
      <c r="D13" s="14" t="s">
        <v>22</v>
      </c>
      <c r="F13" s="2" t="s">
        <v>23</v>
      </c>
      <c r="I13" s="14" t="s">
        <v>22</v>
      </c>
      <c r="K13" s="2" t="s">
        <v>23</v>
      </c>
      <c r="N13" s="2" t="s">
        <v>24</v>
      </c>
      <c r="Q13" s="15" t="s">
        <v>25</v>
      </c>
      <c r="V13" s="2" t="n">
        <v>2.11</v>
      </c>
      <c r="W13" s="2" t="n">
        <v>0.158577005478937</v>
      </c>
    </row>
    <row r="14" customFormat="false" ht="15" hidden="false" customHeight="false" outlineLevel="0" collapsed="false">
      <c r="D14" s="7"/>
      <c r="E14" s="8" t="s">
        <v>14</v>
      </c>
      <c r="F14" s="2" t="n">
        <v>6.5</v>
      </c>
      <c r="G14" s="2" t="n">
        <v>0.05</v>
      </c>
      <c r="I14" s="7"/>
      <c r="J14" s="8" t="s">
        <v>14</v>
      </c>
      <c r="K14" s="2" t="n">
        <v>9.6</v>
      </c>
      <c r="L14" s="2" t="n">
        <v>0.05</v>
      </c>
      <c r="V14" s="2" t="n">
        <v>1.61166666666667</v>
      </c>
      <c r="W14" s="2" t="n">
        <v>0.0906458309392477</v>
      </c>
    </row>
    <row r="15" customFormat="false" ht="15" hidden="false" customHeight="false" outlineLevel="0" collapsed="false">
      <c r="D15" s="10" t="s">
        <v>19</v>
      </c>
      <c r="E15" s="11" t="n">
        <v>1.6</v>
      </c>
      <c r="F15" s="9" t="s">
        <v>15</v>
      </c>
      <c r="G15" s="9" t="s">
        <v>16</v>
      </c>
      <c r="I15" s="10" t="s">
        <v>19</v>
      </c>
      <c r="J15" s="16" t="n">
        <v>1.56</v>
      </c>
      <c r="K15" s="9" t="s">
        <v>15</v>
      </c>
      <c r="L15" s="9" t="s">
        <v>16</v>
      </c>
      <c r="N15" s="2" t="s">
        <v>26</v>
      </c>
      <c r="V15" s="2" t="n">
        <v>1.53</v>
      </c>
      <c r="W15" s="2" t="n">
        <v>0.09338094023943</v>
      </c>
    </row>
    <row r="16" customFormat="false" ht="15" hidden="false" customHeight="false" outlineLevel="0" collapsed="false">
      <c r="D16" s="10"/>
      <c r="E16" s="11" t="n">
        <v>1.67</v>
      </c>
      <c r="F16" s="2" t="n">
        <f aca="false">SUM(E15:E20)/6</f>
        <v>1.61166666666667</v>
      </c>
      <c r="G16" s="2" t="n">
        <f aca="false">_xlfn.STDEV.S(E15:E20)</f>
        <v>0.0906458309392477</v>
      </c>
      <c r="I16" s="10"/>
      <c r="J16" s="11" t="n">
        <v>1.62</v>
      </c>
      <c r="K16" s="2" t="n">
        <f aca="false">SUM(J15:J20)/6</f>
        <v>1.53</v>
      </c>
      <c r="L16" s="2" t="n">
        <f aca="false">_xlfn.STDEV.S(J15:J20)</f>
        <v>0.09338094023943</v>
      </c>
      <c r="N16" s="2" t="s">
        <v>27</v>
      </c>
      <c r="V16" s="2" t="n">
        <v>1.26333333333333</v>
      </c>
      <c r="W16" s="2" t="n">
        <v>0.106520733506049</v>
      </c>
    </row>
    <row r="17" customFormat="false" ht="15" hidden="false" customHeight="false" outlineLevel="0" collapsed="false">
      <c r="D17" s="10"/>
      <c r="E17" s="11" t="n">
        <v>1.61</v>
      </c>
      <c r="F17" s="2" t="n">
        <f aca="false">F16-2*G16</f>
        <v>1.43037500478817</v>
      </c>
      <c r="I17" s="10"/>
      <c r="J17" s="11" t="n">
        <v>1.61</v>
      </c>
      <c r="K17" s="2" t="n">
        <f aca="false">K16-2*L16</f>
        <v>1.34323811952114</v>
      </c>
      <c r="N17" s="2" t="s">
        <v>28</v>
      </c>
      <c r="V17" s="2" t="n">
        <v>0.89</v>
      </c>
      <c r="W17" s="2" t="n">
        <v>0.0698569967862919</v>
      </c>
    </row>
    <row r="18" customFormat="false" ht="15" hidden="false" customHeight="false" outlineLevel="0" collapsed="false">
      <c r="D18" s="10"/>
      <c r="E18" s="11" t="n">
        <v>1.47</v>
      </c>
      <c r="I18" s="10"/>
      <c r="J18" s="11" t="n">
        <v>1.54</v>
      </c>
      <c r="V18" s="2" t="n">
        <v>0.645</v>
      </c>
      <c r="W18" s="2" t="n">
        <v>0.130652210084637</v>
      </c>
    </row>
    <row r="19" customFormat="false" ht="15" hidden="false" customHeight="false" outlineLevel="0" collapsed="false">
      <c r="D19" s="10"/>
      <c r="E19" s="11" t="n">
        <v>1.74</v>
      </c>
      <c r="I19" s="10"/>
      <c r="J19" s="11" t="n">
        <v>1.48</v>
      </c>
      <c r="O19" s="2" t="n">
        <v>0.04</v>
      </c>
      <c r="V19" s="2" t="n">
        <v>0.553333333333333</v>
      </c>
      <c r="W19" s="2" t="n">
        <v>0.0427395211328656</v>
      </c>
    </row>
    <row r="20" customFormat="false" ht="15" hidden="false" customHeight="false" outlineLevel="0" collapsed="false">
      <c r="D20" s="12"/>
      <c r="E20" s="13" t="n">
        <v>1.58</v>
      </c>
      <c r="I20" s="12"/>
      <c r="J20" s="13" t="n">
        <v>1.37</v>
      </c>
    </row>
    <row r="21" customFormat="false" ht="15.75" hidden="false" customHeight="false" outlineLevel="0" collapsed="false">
      <c r="N21" s="2" t="s">
        <v>29</v>
      </c>
      <c r="O21" s="2" t="s">
        <v>30</v>
      </c>
      <c r="P21" s="2" t="s">
        <v>31</v>
      </c>
      <c r="T21" s="2" t="s">
        <v>32</v>
      </c>
      <c r="U21" s="2" t="s">
        <v>33</v>
      </c>
      <c r="V21" s="9" t="s">
        <v>15</v>
      </c>
      <c r="Y21" s="2" t="s">
        <v>34</v>
      </c>
    </row>
    <row r="22" customFormat="false" ht="15" hidden="false" customHeight="false" outlineLevel="0" collapsed="false">
      <c r="D22" s="14" t="s">
        <v>22</v>
      </c>
      <c r="F22" s="2" t="s">
        <v>23</v>
      </c>
      <c r="I22" s="14" t="s">
        <v>22</v>
      </c>
      <c r="K22" s="2" t="s">
        <v>23</v>
      </c>
      <c r="N22" s="2" t="n">
        <f aca="false">0/10</f>
        <v>0</v>
      </c>
      <c r="O22" s="2" t="n">
        <f aca="false">V13/$R$5</f>
        <v>0.998422712933754</v>
      </c>
      <c r="P22" s="2" t="n">
        <f aca="false">W13*(1/$R$5)</f>
        <v>0.075036437923787</v>
      </c>
      <c r="T22" s="2" t="n">
        <f aca="false">N22</f>
        <v>0</v>
      </c>
      <c r="U22" s="2" t="n">
        <f aca="false">EXP(-$V$22*T22)</f>
        <v>1</v>
      </c>
      <c r="V22" s="2" t="n">
        <v>0.38514</v>
      </c>
      <c r="Y22" s="2" t="n">
        <f aca="false">O22/U22</f>
        <v>0.998422712933754</v>
      </c>
    </row>
    <row r="23" customFormat="false" ht="15" hidden="false" customHeight="false" outlineLevel="0" collapsed="false">
      <c r="D23" s="7"/>
      <c r="E23" s="8" t="s">
        <v>14</v>
      </c>
      <c r="F23" s="2" t="n">
        <v>13</v>
      </c>
      <c r="G23" s="2" t="n">
        <v>0.05</v>
      </c>
      <c r="I23" s="7"/>
      <c r="J23" s="8" t="s">
        <v>14</v>
      </c>
      <c r="K23" s="2" t="n">
        <v>20.1</v>
      </c>
      <c r="L23" s="2" t="n">
        <v>0.05</v>
      </c>
      <c r="N23" s="2" t="n">
        <v>0.65</v>
      </c>
      <c r="O23" s="2" t="n">
        <f aca="false">V14/$R$5</f>
        <v>0.762618296529968</v>
      </c>
      <c r="P23" s="2" t="n">
        <f aca="false">W14*(1/$R$5)</f>
        <v>0.0428923490248806</v>
      </c>
      <c r="T23" s="2" t="n">
        <f aca="false">N23</f>
        <v>0.65</v>
      </c>
      <c r="U23" s="2" t="n">
        <f aca="false">EXP(-$V$22*T23)</f>
        <v>0.778535257279098</v>
      </c>
      <c r="Y23" s="2" t="n">
        <f aca="false">O23/U23</f>
        <v>0.979555247369582</v>
      </c>
    </row>
    <row r="24" customFormat="false" ht="15" hidden="false" customHeight="false" outlineLevel="0" collapsed="false">
      <c r="D24" s="10" t="s">
        <v>19</v>
      </c>
      <c r="E24" s="11" t="n">
        <v>1.27</v>
      </c>
      <c r="F24" s="9" t="s">
        <v>15</v>
      </c>
      <c r="G24" s="9" t="s">
        <v>16</v>
      </c>
      <c r="I24" s="10" t="s">
        <v>19</v>
      </c>
      <c r="J24" s="11" t="n">
        <v>0.86</v>
      </c>
      <c r="K24" s="9" t="s">
        <v>15</v>
      </c>
      <c r="L24" s="9" t="s">
        <v>16</v>
      </c>
      <c r="N24" s="2" t="n">
        <v>0.96</v>
      </c>
      <c r="O24" s="2" t="n">
        <f aca="false">V15/$R$5</f>
        <v>0.72397476340694</v>
      </c>
      <c r="P24" s="2" t="n">
        <f aca="false">W15*(1/$R$5)</f>
        <v>0.0441865647820647</v>
      </c>
      <c r="T24" s="2" t="n">
        <f aca="false">N24</f>
        <v>0.96</v>
      </c>
      <c r="U24" s="2" t="n">
        <f aca="false">EXP(-$V$22*T24)</f>
        <v>0.690917814041089</v>
      </c>
      <c r="Y24" s="2" t="n">
        <f aca="false">O24/U24</f>
        <v>1.04784498053756</v>
      </c>
    </row>
    <row r="25" customFormat="false" ht="15" hidden="false" customHeight="false" outlineLevel="0" collapsed="false">
      <c r="D25" s="10"/>
      <c r="E25" s="11" t="n">
        <v>1.23</v>
      </c>
      <c r="F25" s="2" t="n">
        <f aca="false">SUM(E24:E29)/6</f>
        <v>1.26333333333333</v>
      </c>
      <c r="G25" s="2" t="n">
        <f aca="false">_xlfn.STDEV.S(E24:E29)</f>
        <v>0.106520733506049</v>
      </c>
      <c r="I25" s="10"/>
      <c r="J25" s="11" t="n">
        <v>0.98</v>
      </c>
      <c r="K25" s="2" t="n">
        <f aca="false">SUM(J24:J29)/6</f>
        <v>0.89</v>
      </c>
      <c r="L25" s="2" t="n">
        <f aca="false">_xlfn.STDEV.S(J24:J29)</f>
        <v>0.0698569967862919</v>
      </c>
      <c r="N25" s="2" t="n">
        <v>1.3</v>
      </c>
      <c r="O25" s="2" t="n">
        <f aca="false">V16/$R$5</f>
        <v>0.597791798107256</v>
      </c>
      <c r="P25" s="2" t="n">
        <f aca="false">W16*(1/$R$5)</f>
        <v>0.0504041325738401</v>
      </c>
      <c r="T25" s="2" t="n">
        <f aca="false">N25</f>
        <v>1.3</v>
      </c>
      <c r="U25" s="2" t="n">
        <f aca="false">EXP(-$V$22*T25)</f>
        <v>0.606117146826631</v>
      </c>
      <c r="Y25" s="2" t="n">
        <f aca="false">O25/U25</f>
        <v>0.986264456033023</v>
      </c>
    </row>
    <row r="26" customFormat="false" ht="15" hidden="false" customHeight="false" outlineLevel="0" collapsed="false">
      <c r="D26" s="10"/>
      <c r="E26" s="11" t="n">
        <v>1.12</v>
      </c>
      <c r="F26" s="2" t="n">
        <f aca="false">F25-2*G25</f>
        <v>1.05029186632124</v>
      </c>
      <c r="I26" s="10"/>
      <c r="J26" s="11" t="n">
        <v>0.87</v>
      </c>
      <c r="K26" s="2" t="n">
        <f aca="false">K25-2*L25</f>
        <v>0.750286006427416</v>
      </c>
      <c r="N26" s="2" t="n">
        <v>2.1</v>
      </c>
      <c r="O26" s="2" t="n">
        <f aca="false">V17/$R$5</f>
        <v>0.421135646687697</v>
      </c>
      <c r="P26" s="2" t="n">
        <f aca="false">W17*(1/$R$5)</f>
        <v>0.0330553612553432</v>
      </c>
      <c r="T26" s="2" t="n">
        <f aca="false">N26</f>
        <v>2.1</v>
      </c>
      <c r="U26" s="2" t="n">
        <f aca="false">EXP(-$V$22*T26)</f>
        <v>0.445394888689689</v>
      </c>
      <c r="Y26" s="2" t="n">
        <f aca="false">O26/U26</f>
        <v>0.945533182759775</v>
      </c>
    </row>
    <row r="27" customFormat="false" ht="15" hidden="false" customHeight="false" outlineLevel="0" collapsed="false">
      <c r="D27" s="10"/>
      <c r="E27" s="11" t="n">
        <v>1.26</v>
      </c>
      <c r="I27" s="10"/>
      <c r="J27" s="11" t="n">
        <v>0.78</v>
      </c>
      <c r="N27" s="2" t="n">
        <v>2.93</v>
      </c>
      <c r="O27" s="2" t="n">
        <f aca="false">V18/$R$5</f>
        <v>0.305205047318612</v>
      </c>
      <c r="P27" s="2" t="n">
        <f aca="false">W18*(1/$R$5)</f>
        <v>0.061822812342888</v>
      </c>
      <c r="T27" s="2" t="n">
        <f aca="false">N27</f>
        <v>2.93</v>
      </c>
      <c r="U27" s="2" t="n">
        <f aca="false">EXP(-$V$22*T27)</f>
        <v>0.323531046180472</v>
      </c>
      <c r="Y27" s="2" t="n">
        <f aca="false">O27/U27</f>
        <v>0.943356289672312</v>
      </c>
    </row>
    <row r="28" customFormat="false" ht="15" hidden="false" customHeight="false" outlineLevel="0" collapsed="false">
      <c r="D28" s="10"/>
      <c r="E28" s="11" t="n">
        <v>1.45</v>
      </c>
      <c r="I28" s="10"/>
      <c r="J28" s="11" t="n">
        <v>0.94</v>
      </c>
      <c r="N28" s="2" t="n">
        <v>3.57</v>
      </c>
      <c r="O28" s="2" t="n">
        <f aca="false">V19/$R$5</f>
        <v>0.261829652996845</v>
      </c>
      <c r="P28" s="2" t="n">
        <f aca="false">W19*(1/$R$5)</f>
        <v>0.0202237481701257</v>
      </c>
      <c r="T28" s="2" t="n">
        <f aca="false">N28</f>
        <v>3.57</v>
      </c>
      <c r="U28" s="2" t="n">
        <f aca="false">EXP(-$V$22*T28)</f>
        <v>0.252852288671044</v>
      </c>
      <c r="Y28" s="2" t="n">
        <f aca="false">O28/U28</f>
        <v>1.03550438231343</v>
      </c>
    </row>
    <row r="29" customFormat="false" ht="15" hidden="false" customHeight="false" outlineLevel="0" collapsed="false">
      <c r="D29" s="12"/>
      <c r="E29" s="13" t="n">
        <v>1.25</v>
      </c>
      <c r="I29" s="12"/>
      <c r="J29" s="13" t="n">
        <v>0.91</v>
      </c>
    </row>
    <row r="30" customFormat="false" ht="15.75" hidden="false" customHeight="false" outlineLevel="0" collapsed="false"/>
    <row r="31" customFormat="false" ht="15" hidden="false" customHeight="false" outlineLevel="0" collapsed="false">
      <c r="D31" s="14" t="s">
        <v>22</v>
      </c>
      <c r="F31" s="2" t="s">
        <v>23</v>
      </c>
      <c r="I31" s="14" t="s">
        <v>22</v>
      </c>
      <c r="K31" s="2" t="s">
        <v>23</v>
      </c>
    </row>
    <row r="32" customFormat="false" ht="15" hidden="false" customHeight="false" outlineLevel="0" collapsed="false">
      <c r="D32" s="7"/>
      <c r="E32" s="8" t="s">
        <v>14</v>
      </c>
      <c r="F32" s="2" t="n">
        <v>29.3</v>
      </c>
      <c r="G32" s="2" t="n">
        <v>0.05</v>
      </c>
      <c r="I32" s="7"/>
      <c r="J32" s="8" t="s">
        <v>14</v>
      </c>
      <c r="K32" s="2" t="n">
        <v>35.7</v>
      </c>
      <c r="L32" s="2" t="n">
        <v>0.05</v>
      </c>
    </row>
    <row r="33" customFormat="false" ht="15" hidden="false" customHeight="false" outlineLevel="0" collapsed="false">
      <c r="D33" s="10" t="s">
        <v>19</v>
      </c>
      <c r="E33" s="11" t="n">
        <v>0.63</v>
      </c>
      <c r="F33" s="9" t="s">
        <v>15</v>
      </c>
      <c r="G33" s="9" t="s">
        <v>16</v>
      </c>
      <c r="I33" s="10" t="s">
        <v>19</v>
      </c>
      <c r="J33" s="11" t="n">
        <v>0.52</v>
      </c>
      <c r="K33" s="9" t="s">
        <v>15</v>
      </c>
      <c r="L33" s="9" t="s">
        <v>16</v>
      </c>
    </row>
    <row r="34" customFormat="false" ht="15" hidden="false" customHeight="false" outlineLevel="0" collapsed="false">
      <c r="D34" s="10"/>
      <c r="E34" s="11" t="n">
        <v>0.66</v>
      </c>
      <c r="F34" s="2" t="n">
        <f aca="false">SUM(E33:E38)/6</f>
        <v>0.645</v>
      </c>
      <c r="G34" s="2" t="n">
        <f aca="false">_xlfn.STDEV.S(E33:E38)</f>
        <v>0.130652210084637</v>
      </c>
      <c r="I34" s="10"/>
      <c r="J34" s="11" t="n">
        <v>0.5</v>
      </c>
      <c r="K34" s="2" t="n">
        <f aca="false">SUM(J33:J38)/6</f>
        <v>0.553333333333333</v>
      </c>
      <c r="L34" s="2" t="n">
        <f aca="false">_xlfn.STDEV.S(J33:J38)</f>
        <v>0.0427395211328656</v>
      </c>
    </row>
    <row r="35" customFormat="false" ht="15" hidden="false" customHeight="false" outlineLevel="0" collapsed="false">
      <c r="D35" s="10"/>
      <c r="E35" s="11" t="n">
        <v>0.62</v>
      </c>
      <c r="F35" s="2" t="n">
        <f aca="false">F34-2*G34</f>
        <v>0.383695579830727</v>
      </c>
      <c r="I35" s="10"/>
      <c r="J35" s="11" t="n">
        <v>0.58</v>
      </c>
      <c r="K35" s="2" t="n">
        <f aca="false">K34-2*L34</f>
        <v>0.467854291067602</v>
      </c>
    </row>
    <row r="36" customFormat="false" ht="15" hidden="false" customHeight="false" outlineLevel="0" collapsed="false">
      <c r="D36" s="10"/>
      <c r="E36" s="11" t="n">
        <v>0.86</v>
      </c>
      <c r="I36" s="10"/>
      <c r="J36" s="11" t="n">
        <v>0.55</v>
      </c>
    </row>
    <row r="37" customFormat="false" ht="15" hidden="false" customHeight="false" outlineLevel="0" collapsed="false">
      <c r="D37" s="10"/>
      <c r="E37" s="11" t="n">
        <v>0.45</v>
      </c>
      <c r="I37" s="10"/>
      <c r="J37" s="11" t="n">
        <v>0.62</v>
      </c>
    </row>
    <row r="38" customFormat="false" ht="15" hidden="false" customHeight="false" outlineLevel="0" collapsed="false">
      <c r="D38" s="12"/>
      <c r="E38" s="13" t="n">
        <v>0.65</v>
      </c>
      <c r="I38" s="12"/>
      <c r="J38" s="13" t="n">
        <v>0.55</v>
      </c>
    </row>
    <row r="39" s="5" customFormat="true" ht="15.75" hidden="false" customHeight="false" outlineLevel="0" collapsed="false"/>
    <row r="40" s="5" customFormat="true" ht="16.5" hidden="false" customHeight="false" outlineLevel="0" collapsed="false">
      <c r="A40" s="5" t="s">
        <v>35</v>
      </c>
    </row>
    <row r="41" customFormat="false" ht="15.75" hidden="false" customHeight="false" outlineLevel="0" collapsed="false">
      <c r="D41" s="6" t="s">
        <v>11</v>
      </c>
    </row>
    <row r="42" customFormat="false" ht="15" hidden="false" customHeight="false" outlineLevel="0" collapsed="false">
      <c r="A42" s="2" t="s">
        <v>12</v>
      </c>
      <c r="B42" s="2" t="s">
        <v>13</v>
      </c>
      <c r="D42" s="7"/>
      <c r="E42" s="8" t="s">
        <v>14</v>
      </c>
      <c r="F42" s="9" t="s">
        <v>15</v>
      </c>
      <c r="G42" s="9" t="s">
        <v>16</v>
      </c>
    </row>
    <row r="43" customFormat="false" ht="15" hidden="false" customHeight="false" outlineLevel="0" collapsed="false">
      <c r="A43" s="2" t="s">
        <v>17</v>
      </c>
      <c r="B43" s="2" t="s">
        <v>36</v>
      </c>
      <c r="D43" s="10" t="s">
        <v>19</v>
      </c>
      <c r="E43" s="11" t="n">
        <v>2.47</v>
      </c>
      <c r="F43" s="2" t="n">
        <f aca="false">SUM(E43:E48)/6</f>
        <v>2.52666666666667</v>
      </c>
      <c r="G43" s="2" t="n">
        <f aca="false">_xlfn.STDEV.S(E43:E48)</f>
        <v>0.0781451640644938</v>
      </c>
    </row>
    <row r="44" customFormat="false" ht="13.8" hidden="false" customHeight="false" outlineLevel="0" collapsed="false">
      <c r="A44" s="2" t="s">
        <v>20</v>
      </c>
      <c r="B44" s="2" t="s">
        <v>21</v>
      </c>
      <c r="D44" s="10"/>
      <c r="E44" s="11" t="n">
        <v>2.54</v>
      </c>
      <c r="G44" s="2" t="n">
        <f aca="false">_xlfn.STDEV.S(E43:E48)</f>
        <v>0.0781451640644938</v>
      </c>
    </row>
    <row r="45" customFormat="false" ht="13.8" hidden="false" customHeight="false" outlineLevel="0" collapsed="false">
      <c r="D45" s="10"/>
      <c r="E45" s="11" t="n">
        <v>2.53</v>
      </c>
    </row>
    <row r="46" customFormat="false" ht="15" hidden="false" customHeight="false" outlineLevel="0" collapsed="false">
      <c r="D46" s="10"/>
      <c r="E46" s="11" t="n">
        <v>2.67</v>
      </c>
    </row>
    <row r="47" customFormat="false" ht="15" hidden="false" customHeight="false" outlineLevel="0" collapsed="false">
      <c r="D47" s="10"/>
      <c r="E47" s="11" t="n">
        <v>2.5</v>
      </c>
    </row>
    <row r="48" customFormat="false" ht="15" hidden="false" customHeight="false" outlineLevel="0" collapsed="false">
      <c r="D48" s="12"/>
      <c r="E48" s="13" t="n">
        <v>2.45</v>
      </c>
    </row>
    <row r="49" customFormat="false" ht="15.75" hidden="false" customHeight="false" outlineLevel="0" collapsed="false"/>
    <row r="50" customFormat="false" ht="15.75" hidden="false" customHeight="false" outlineLevel="0" collapsed="false">
      <c r="D50" s="14" t="s">
        <v>22</v>
      </c>
      <c r="F50" s="2" t="s">
        <v>23</v>
      </c>
      <c r="I50" s="14" t="s">
        <v>22</v>
      </c>
      <c r="K50" s="2" t="s">
        <v>23</v>
      </c>
      <c r="N50" s="2" t="s">
        <v>24</v>
      </c>
      <c r="Q50" s="15" t="s">
        <v>25</v>
      </c>
    </row>
    <row r="51" customFormat="false" ht="15" hidden="false" customHeight="false" outlineLevel="0" collapsed="false">
      <c r="D51" s="7"/>
      <c r="E51" s="8" t="s">
        <v>14</v>
      </c>
      <c r="F51" s="2" t="n">
        <v>6.5</v>
      </c>
      <c r="G51" s="2" t="n">
        <v>0.05</v>
      </c>
      <c r="I51" s="7"/>
      <c r="J51" s="8" t="s">
        <v>14</v>
      </c>
      <c r="K51" s="2" t="n">
        <v>9.6</v>
      </c>
      <c r="L51" s="2" t="n">
        <v>0.05</v>
      </c>
    </row>
    <row r="52" customFormat="false" ht="15" hidden="false" customHeight="false" outlineLevel="0" collapsed="false">
      <c r="D52" s="10" t="s">
        <v>19</v>
      </c>
      <c r="E52" s="11" t="n">
        <v>1.98</v>
      </c>
      <c r="F52" s="9" t="s">
        <v>15</v>
      </c>
      <c r="G52" s="9" t="s">
        <v>16</v>
      </c>
      <c r="I52" s="10" t="s">
        <v>19</v>
      </c>
      <c r="J52" s="16" t="n">
        <v>2.04</v>
      </c>
      <c r="K52" s="9" t="s">
        <v>15</v>
      </c>
      <c r="L52" s="9" t="s">
        <v>16</v>
      </c>
      <c r="N52" s="2" t="s">
        <v>37</v>
      </c>
    </row>
    <row r="53" customFormat="false" ht="15" hidden="false" customHeight="false" outlineLevel="0" collapsed="false">
      <c r="D53" s="10"/>
      <c r="E53" s="11" t="n">
        <v>2.05</v>
      </c>
      <c r="F53" s="2" t="n">
        <f aca="false">SUM(E52:E57)/6</f>
        <v>2.085</v>
      </c>
      <c r="G53" s="2" t="n">
        <f aca="false">_xlfn.STDEV.S(E52:E57)</f>
        <v>0.165015150819553</v>
      </c>
      <c r="I53" s="10"/>
      <c r="J53" s="11" t="n">
        <v>2.19</v>
      </c>
      <c r="K53" s="2" t="n">
        <f aca="false">SUM(J52:J57)/6</f>
        <v>1.97</v>
      </c>
      <c r="L53" s="2" t="n">
        <f aca="false">_xlfn.STDEV.S(J52:J57)</f>
        <v>0.162111073033276</v>
      </c>
      <c r="N53" s="2" t="s">
        <v>38</v>
      </c>
    </row>
    <row r="54" customFormat="false" ht="15" hidden="false" customHeight="false" outlineLevel="0" collapsed="false">
      <c r="D54" s="10"/>
      <c r="E54" s="11" t="n">
        <v>1.91</v>
      </c>
      <c r="F54" s="2" t="n">
        <f aca="false">F53-2*G53</f>
        <v>1.75496969836089</v>
      </c>
      <c r="I54" s="10"/>
      <c r="J54" s="11" t="n">
        <v>1.81</v>
      </c>
      <c r="K54" s="2" t="n">
        <f aca="false">K53-2*L53</f>
        <v>1.64577785393345</v>
      </c>
      <c r="N54" s="2" t="s">
        <v>39</v>
      </c>
    </row>
    <row r="55" customFormat="false" ht="15" hidden="false" customHeight="false" outlineLevel="0" collapsed="false">
      <c r="D55" s="10"/>
      <c r="E55" s="11" t="n">
        <v>1.99</v>
      </c>
      <c r="F55" s="2" t="n">
        <f aca="false">F53+2*G53</f>
        <v>2.41503030163911</v>
      </c>
      <c r="I55" s="10"/>
      <c r="J55" s="11" t="n">
        <v>1.75</v>
      </c>
      <c r="U55" s="2" t="s">
        <v>40</v>
      </c>
      <c r="V55" s="2" t="s">
        <v>41</v>
      </c>
    </row>
    <row r="56" customFormat="false" ht="15" hidden="false" customHeight="false" outlineLevel="0" collapsed="false">
      <c r="D56" s="10"/>
      <c r="E56" s="11" t="n">
        <v>2.3</v>
      </c>
      <c r="I56" s="10"/>
      <c r="J56" s="11" t="n">
        <v>2.01</v>
      </c>
      <c r="N56" s="2" t="n">
        <f aca="false">1/F43</f>
        <v>0.395778364116095</v>
      </c>
      <c r="O56" s="2" t="s">
        <v>42</v>
      </c>
      <c r="P56" s="2" t="s">
        <v>43</v>
      </c>
      <c r="Q56" s="2" t="s">
        <v>31</v>
      </c>
      <c r="S56" s="2" t="s">
        <v>44</v>
      </c>
      <c r="T56" s="2" t="s">
        <v>43</v>
      </c>
      <c r="U56" s="2" t="s">
        <v>45</v>
      </c>
      <c r="V56" s="2" t="s">
        <v>34</v>
      </c>
      <c r="W56" s="2" t="s">
        <v>46</v>
      </c>
    </row>
    <row r="57" customFormat="false" ht="15" hidden="false" customHeight="false" outlineLevel="0" collapsed="false">
      <c r="D57" s="12"/>
      <c r="E57" s="13" t="n">
        <v>2.28</v>
      </c>
      <c r="I57" s="12"/>
      <c r="J57" s="13" t="n">
        <v>2.02</v>
      </c>
      <c r="O57" s="2" t="n">
        <f aca="false">0/10</f>
        <v>0</v>
      </c>
      <c r="P57" s="2" t="n">
        <f aca="false">F43/F43</f>
        <v>1</v>
      </c>
      <c r="Q57" s="2" t="n">
        <f aca="false">$N$56*G43</f>
        <v>0.0309281651970292</v>
      </c>
      <c r="S57" s="2" t="n">
        <f aca="false">EXP(-$V$22*O57)</f>
        <v>1</v>
      </c>
      <c r="T57" s="2" t="n">
        <v>1</v>
      </c>
      <c r="U57" s="2" t="n">
        <f aca="false">T57/S57</f>
        <v>1</v>
      </c>
      <c r="V57" s="2" t="n">
        <v>0.998422712933754</v>
      </c>
      <c r="W57" s="2" t="n">
        <f aca="false">1+O57/10</f>
        <v>1</v>
      </c>
    </row>
    <row r="58" customFormat="false" ht="15.75" hidden="false" customHeight="false" outlineLevel="0" collapsed="false">
      <c r="O58" s="2" t="n">
        <v>0.65</v>
      </c>
      <c r="P58" s="2" t="n">
        <f aca="false">F53/F43</f>
        <v>0.825197889182058</v>
      </c>
      <c r="Q58" s="2" t="n">
        <f aca="false">$N$56*G53</f>
        <v>0.0653094264457336</v>
      </c>
      <c r="S58" s="2" t="n">
        <f aca="false">EXP(-$V$22*O58)</f>
        <v>0.778535257279098</v>
      </c>
      <c r="T58" s="2" t="n">
        <v>0.825197889182058</v>
      </c>
      <c r="U58" s="2" t="n">
        <f aca="false">T58/S58</f>
        <v>1.05993644021472</v>
      </c>
      <c r="V58" s="9" t="n">
        <v>0.979555247369582</v>
      </c>
      <c r="W58" s="2" t="n">
        <f aca="false">1+O58/10</f>
        <v>1.065</v>
      </c>
    </row>
    <row r="59" customFormat="false" ht="15" hidden="false" customHeight="false" outlineLevel="0" collapsed="false">
      <c r="D59" s="14" t="s">
        <v>22</v>
      </c>
      <c r="F59" s="2" t="s">
        <v>23</v>
      </c>
      <c r="I59" s="14" t="s">
        <v>22</v>
      </c>
      <c r="K59" s="2" t="s">
        <v>23</v>
      </c>
      <c r="O59" s="2" t="n">
        <v>0.96</v>
      </c>
      <c r="P59" s="2" t="n">
        <f aca="false">K53/F43</f>
        <v>0.779683377308707</v>
      </c>
      <c r="Q59" s="2" t="n">
        <f aca="false">$N$56*L53</f>
        <v>0.0641600552902146</v>
      </c>
      <c r="S59" s="2" t="n">
        <f aca="false">EXP(-$V$22*O59)</f>
        <v>0.690917814041089</v>
      </c>
      <c r="T59" s="2" t="n">
        <v>0.779683377308707</v>
      </c>
      <c r="U59" s="2" t="n">
        <f aca="false">T59/S59</f>
        <v>1.12847485108025</v>
      </c>
      <c r="V59" s="2" t="n">
        <v>1.04784498053756</v>
      </c>
      <c r="W59" s="2" t="n">
        <f aca="false">1+O59/10</f>
        <v>1.096</v>
      </c>
    </row>
    <row r="60" customFormat="false" ht="15" hidden="false" customHeight="false" outlineLevel="0" collapsed="false">
      <c r="D60" s="7"/>
      <c r="E60" s="8" t="s">
        <v>14</v>
      </c>
      <c r="F60" s="2" t="n">
        <v>13</v>
      </c>
      <c r="G60" s="2" t="n">
        <v>0.05</v>
      </c>
      <c r="I60" s="7"/>
      <c r="J60" s="8" t="s">
        <v>14</v>
      </c>
      <c r="K60" s="2" t="n">
        <v>22.5</v>
      </c>
      <c r="L60" s="2" t="n">
        <v>0.05</v>
      </c>
      <c r="O60" s="2" t="n">
        <v>1.3</v>
      </c>
      <c r="P60" s="2" t="n">
        <f aca="false">F62/F43</f>
        <v>0.664907651715039</v>
      </c>
      <c r="Q60" s="2" t="n">
        <f aca="false">$N$56*G62</f>
        <v>0.045125676455111</v>
      </c>
      <c r="S60" s="2" t="n">
        <f aca="false">EXP(-$V$22*O60)</f>
        <v>0.606117146826631</v>
      </c>
      <c r="T60" s="2" t="n">
        <v>0.664907651715039</v>
      </c>
      <c r="U60" s="2" t="n">
        <f aca="false">T60/S60</f>
        <v>1.09699528415622</v>
      </c>
      <c r="V60" s="2" t="n">
        <v>0.986264456033023</v>
      </c>
      <c r="W60" s="2" t="n">
        <f aca="false">1+O60/10</f>
        <v>1.13</v>
      </c>
    </row>
    <row r="61" customFormat="false" ht="15" hidden="false" customHeight="false" outlineLevel="0" collapsed="false">
      <c r="D61" s="10" t="s">
        <v>19</v>
      </c>
      <c r="E61" s="11" t="n">
        <v>1.71</v>
      </c>
      <c r="F61" s="9" t="s">
        <v>15</v>
      </c>
      <c r="G61" s="9" t="s">
        <v>16</v>
      </c>
      <c r="I61" s="10" t="s">
        <v>19</v>
      </c>
      <c r="J61" s="11" t="n">
        <v>1.32</v>
      </c>
      <c r="K61" s="9" t="s">
        <v>15</v>
      </c>
      <c r="L61" s="9" t="s">
        <v>16</v>
      </c>
      <c r="O61" s="2" t="n">
        <v>2.25</v>
      </c>
      <c r="P61" s="2" t="n">
        <f aca="false">K62/F43</f>
        <v>0.525725593667546</v>
      </c>
      <c r="Q61" s="2" t="n">
        <f aca="false">$N$56*L62</f>
        <v>0.0430228861718214</v>
      </c>
      <c r="S61" s="2" t="n">
        <f aca="false">EXP(-$V$22*O61)</f>
        <v>0.420393122303575</v>
      </c>
      <c r="T61" s="2" t="n">
        <v>0.525725593667546</v>
      </c>
      <c r="U61" s="2" t="n">
        <f aca="false">T61/S61</f>
        <v>1.25055707568857</v>
      </c>
      <c r="V61" s="2" t="n">
        <v>0.945533182759775</v>
      </c>
      <c r="W61" s="2" t="n">
        <f aca="false">1+O61/10</f>
        <v>1.225</v>
      </c>
    </row>
    <row r="62" customFormat="false" ht="15" hidden="false" customHeight="false" outlineLevel="0" collapsed="false">
      <c r="D62" s="10"/>
      <c r="E62" s="11" t="n">
        <v>1.48</v>
      </c>
      <c r="F62" s="2" t="n">
        <f aca="false">SUM(E61:E66)/6</f>
        <v>1.68</v>
      </c>
      <c r="G62" s="2" t="n">
        <f aca="false">_xlfn.STDEV.S(E61:E66)</f>
        <v>0.114017542509914</v>
      </c>
      <c r="I62" s="10"/>
      <c r="J62" s="11" t="n">
        <v>1.22</v>
      </c>
      <c r="K62" s="2" t="n">
        <f aca="false">SUM(J61:J66)/6</f>
        <v>1.32833333333333</v>
      </c>
      <c r="L62" s="2" t="n">
        <f aca="false">_xlfn.STDEV.S(J61:J66)</f>
        <v>0.108704492394135</v>
      </c>
      <c r="O62" s="2" t="n">
        <v>2.93</v>
      </c>
      <c r="P62" s="2" t="n">
        <f aca="false">F71/F43</f>
        <v>0.445250659630607</v>
      </c>
      <c r="Q62" s="2" t="n">
        <f aca="false">$N$56*G71</f>
        <v>0.0183514877879202</v>
      </c>
      <c r="S62" s="2" t="n">
        <f aca="false">EXP(-$V$22*O62)</f>
        <v>0.323531046180472</v>
      </c>
      <c r="T62" s="2" t="n">
        <v>0.445250659630607</v>
      </c>
      <c r="U62" s="2" t="n">
        <f aca="false">T62/S62</f>
        <v>1.37622235914335</v>
      </c>
      <c r="V62" s="2" t="n">
        <v>0.943356289672312</v>
      </c>
      <c r="W62" s="2" t="n">
        <f aca="false">1+O62/10</f>
        <v>1.293</v>
      </c>
    </row>
    <row r="63" customFormat="false" ht="15" hidden="false" customHeight="false" outlineLevel="0" collapsed="false">
      <c r="D63" s="10"/>
      <c r="E63" s="11" t="n">
        <v>1.8</v>
      </c>
      <c r="F63" s="2" t="n">
        <f aca="false">F62-2*G62</f>
        <v>1.45196491498017</v>
      </c>
      <c r="I63" s="10"/>
      <c r="J63" s="11" t="n">
        <v>1.41</v>
      </c>
      <c r="K63" s="2" t="n">
        <f aca="false">K62-2*L62</f>
        <v>1.11092434854506</v>
      </c>
      <c r="O63" s="2" t="n">
        <v>3.57</v>
      </c>
      <c r="P63" s="2" t="n">
        <f aca="false">K71/F43</f>
        <v>0.341029023746702</v>
      </c>
      <c r="Q63" s="2" t="n">
        <f aca="false">$N$56*L71</f>
        <v>0.0196166645526431</v>
      </c>
      <c r="S63" s="2" t="n">
        <f aca="false">EXP(-$V$22*O63)</f>
        <v>0.252852288671044</v>
      </c>
      <c r="T63" s="2" t="n">
        <v>0.341029023746702</v>
      </c>
      <c r="U63" s="2" t="n">
        <f aca="false">T63/S63</f>
        <v>1.34872824580352</v>
      </c>
      <c r="V63" s="2" t="n">
        <v>1.03550438231343</v>
      </c>
      <c r="W63" s="2" t="n">
        <f aca="false">1+O63/10</f>
        <v>1.357</v>
      </c>
    </row>
    <row r="64" customFormat="false" ht="15" hidden="false" customHeight="false" outlineLevel="0" collapsed="false">
      <c r="D64" s="10"/>
      <c r="E64" s="11" t="n">
        <v>1.73</v>
      </c>
      <c r="I64" s="10"/>
      <c r="J64" s="11" t="n">
        <v>1.29</v>
      </c>
    </row>
    <row r="65" customFormat="false" ht="15" hidden="false" customHeight="false" outlineLevel="0" collapsed="false">
      <c r="D65" s="10"/>
      <c r="E65" s="11" t="n">
        <v>1.62</v>
      </c>
      <c r="I65" s="10"/>
      <c r="J65" s="11" t="n">
        <v>1.23</v>
      </c>
    </row>
    <row r="66" customFormat="false" ht="15" hidden="false" customHeight="false" outlineLevel="0" collapsed="false">
      <c r="D66" s="12"/>
      <c r="E66" s="13" t="n">
        <v>1.74</v>
      </c>
      <c r="I66" s="12"/>
      <c r="J66" s="13" t="n">
        <v>1.5</v>
      </c>
    </row>
    <row r="67" customFormat="false" ht="15.75" hidden="false" customHeight="false" outlineLevel="0" collapsed="false"/>
    <row r="68" customFormat="false" ht="15" hidden="false" customHeight="false" outlineLevel="0" collapsed="false">
      <c r="D68" s="14" t="s">
        <v>22</v>
      </c>
      <c r="F68" s="2" t="s">
        <v>23</v>
      </c>
      <c r="I68" s="14" t="s">
        <v>22</v>
      </c>
      <c r="K68" s="2" t="s">
        <v>23</v>
      </c>
    </row>
    <row r="69" customFormat="false" ht="15" hidden="false" customHeight="false" outlineLevel="0" collapsed="false">
      <c r="D69" s="7"/>
      <c r="E69" s="8" t="s">
        <v>14</v>
      </c>
      <c r="F69" s="2" t="n">
        <v>29.3</v>
      </c>
      <c r="G69" s="2" t="n">
        <v>0.05</v>
      </c>
      <c r="I69" s="7"/>
      <c r="J69" s="8" t="s">
        <v>14</v>
      </c>
      <c r="K69" s="2" t="n">
        <v>35.7</v>
      </c>
      <c r="L69" s="2" t="n">
        <v>0.05</v>
      </c>
    </row>
    <row r="70" customFormat="false" ht="15" hidden="false" customHeight="false" outlineLevel="0" collapsed="false">
      <c r="D70" s="10" t="s">
        <v>19</v>
      </c>
      <c r="E70" s="11" t="n">
        <v>1.16</v>
      </c>
      <c r="F70" s="9" t="s">
        <v>15</v>
      </c>
      <c r="G70" s="9" t="s">
        <v>16</v>
      </c>
      <c r="I70" s="10" t="s">
        <v>19</v>
      </c>
      <c r="J70" s="11" t="n">
        <v>0.86</v>
      </c>
      <c r="K70" s="9" t="s">
        <v>15</v>
      </c>
      <c r="L70" s="9" t="s">
        <v>16</v>
      </c>
    </row>
    <row r="71" customFormat="false" ht="15" hidden="false" customHeight="false" outlineLevel="0" collapsed="false">
      <c r="D71" s="10"/>
      <c r="E71" s="11" t="n">
        <v>1.2</v>
      </c>
      <c r="F71" s="2" t="n">
        <f aca="false">SUM(E70:E75)/6</f>
        <v>1.125</v>
      </c>
      <c r="G71" s="2" t="n">
        <f aca="false">_xlfn.STDEV.S(E70:E75)</f>
        <v>0.0463680924774785</v>
      </c>
      <c r="I71" s="10"/>
      <c r="J71" s="11" t="n">
        <v>0.95</v>
      </c>
      <c r="K71" s="2" t="n">
        <f aca="false">SUM(J70:J75)/6</f>
        <v>0.861666666666667</v>
      </c>
      <c r="L71" s="2" t="n">
        <f aca="false">_xlfn.STDEV.S(J70:J75)</f>
        <v>0.049564772436345</v>
      </c>
    </row>
    <row r="72" customFormat="false" ht="15" hidden="false" customHeight="false" outlineLevel="0" collapsed="false">
      <c r="D72" s="10"/>
      <c r="E72" s="11" t="n">
        <v>1.08</v>
      </c>
      <c r="F72" s="2" t="n">
        <f aca="false">F71-2*G71</f>
        <v>1.03226381504504</v>
      </c>
      <c r="I72" s="10"/>
      <c r="J72" s="11" t="n">
        <v>0.83</v>
      </c>
      <c r="K72" s="2" t="n">
        <f aca="false">K71-2*L71</f>
        <v>0.762537121793977</v>
      </c>
    </row>
    <row r="73" customFormat="false" ht="15" hidden="false" customHeight="false" outlineLevel="0" collapsed="false">
      <c r="D73" s="10"/>
      <c r="E73" s="11" t="n">
        <v>1.09</v>
      </c>
      <c r="I73" s="10"/>
      <c r="J73" s="11" t="n">
        <v>0.88</v>
      </c>
    </row>
    <row r="74" customFormat="false" ht="15" hidden="false" customHeight="false" outlineLevel="0" collapsed="false">
      <c r="D74" s="10"/>
      <c r="E74" s="11" t="n">
        <v>1.12</v>
      </c>
      <c r="I74" s="10"/>
      <c r="J74" s="11" t="n">
        <v>0.84</v>
      </c>
    </row>
    <row r="75" customFormat="false" ht="15" hidden="false" customHeight="false" outlineLevel="0" collapsed="false">
      <c r="D75" s="12"/>
      <c r="E75" s="13" t="n">
        <v>1.1</v>
      </c>
      <c r="I75" s="12"/>
      <c r="J75" s="13" t="n">
        <v>0.81</v>
      </c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F44:F45 E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3" customFormat="false" ht="15.75" hidden="false" customHeight="false" outlineLevel="0" collapsed="false"/>
    <row r="4" customFormat="false" ht="15" hidden="false" customHeight="false" outlineLevel="0" collapsed="false">
      <c r="D4" s="17" t="s">
        <v>11</v>
      </c>
      <c r="E4" s="2"/>
      <c r="F4" s="2"/>
      <c r="G4" s="2"/>
      <c r="H4" s="2"/>
      <c r="I4" s="2"/>
      <c r="J4" s="2"/>
      <c r="K4" s="2"/>
      <c r="L4" s="2"/>
    </row>
    <row r="5" customFormat="false" ht="15" hidden="false" customHeight="false" outlineLevel="0" collapsed="false">
      <c r="D5" s="7"/>
      <c r="E5" s="8" t="s">
        <v>14</v>
      </c>
      <c r="F5" s="9" t="s">
        <v>15</v>
      </c>
      <c r="G5" s="9" t="s">
        <v>16</v>
      </c>
      <c r="H5" s="2"/>
      <c r="I5" s="2"/>
      <c r="J5" s="2"/>
      <c r="K5" s="2"/>
      <c r="L5" s="2"/>
    </row>
    <row r="6" customFormat="false" ht="15" hidden="false" customHeight="false" outlineLevel="0" collapsed="false">
      <c r="D6" s="10" t="s">
        <v>19</v>
      </c>
      <c r="E6" s="11" t="n">
        <v>2.3</v>
      </c>
      <c r="F6" s="2" t="n">
        <f aca="false">SUM(E6:E11)/6</f>
        <v>2.11333333333333</v>
      </c>
      <c r="G6" s="2" t="n">
        <f aca="false">_xlfn.STDEV.S(E6:E11)</f>
        <v>0.158577005478937</v>
      </c>
      <c r="H6" s="2"/>
      <c r="I6" s="2"/>
      <c r="J6" s="2"/>
      <c r="K6" s="2"/>
      <c r="L6" s="2"/>
    </row>
    <row r="7" customFormat="false" ht="15" hidden="false" customHeight="false" outlineLevel="0" collapsed="false">
      <c r="D7" s="10"/>
      <c r="E7" s="11" t="n">
        <v>2.13</v>
      </c>
      <c r="F7" s="2"/>
      <c r="G7" s="2"/>
      <c r="H7" s="2"/>
      <c r="I7" s="2"/>
      <c r="J7" s="2"/>
      <c r="K7" s="2"/>
      <c r="L7" s="2"/>
    </row>
    <row r="8" customFormat="false" ht="15" hidden="false" customHeight="false" outlineLevel="0" collapsed="false">
      <c r="D8" s="10"/>
      <c r="E8" s="11" t="n">
        <v>2.27</v>
      </c>
      <c r="F8" s="2"/>
      <c r="G8" s="2"/>
      <c r="H8" s="2"/>
      <c r="I8" s="2"/>
      <c r="J8" s="2"/>
      <c r="K8" s="2"/>
      <c r="L8" s="2"/>
    </row>
    <row r="9" customFormat="false" ht="15" hidden="false" customHeight="false" outlineLevel="0" collapsed="false">
      <c r="D9" s="10"/>
      <c r="E9" s="11" t="n">
        <v>2.06</v>
      </c>
      <c r="F9" s="2"/>
      <c r="G9" s="2"/>
      <c r="H9" s="2"/>
      <c r="I9" s="2"/>
      <c r="J9" s="2"/>
      <c r="K9" s="2"/>
      <c r="L9" s="2"/>
    </row>
    <row r="10" customFormat="false" ht="15" hidden="false" customHeight="false" outlineLevel="0" collapsed="false">
      <c r="D10" s="10"/>
      <c r="E10" s="11" t="n">
        <v>1.87</v>
      </c>
      <c r="F10" s="2"/>
      <c r="G10" s="2"/>
      <c r="H10" s="2"/>
      <c r="I10" s="2"/>
      <c r="J10" s="2"/>
      <c r="K10" s="2"/>
      <c r="L10" s="2"/>
    </row>
    <row r="11" customFormat="false" ht="15" hidden="false" customHeight="false" outlineLevel="0" collapsed="false">
      <c r="D11" s="12"/>
      <c r="E11" s="13" t="n">
        <v>2.05</v>
      </c>
      <c r="F11" s="2"/>
      <c r="G11" s="2"/>
      <c r="H11" s="2"/>
      <c r="I11" s="2"/>
      <c r="J11" s="2"/>
      <c r="K11" s="2"/>
      <c r="L11" s="2"/>
    </row>
    <row r="12" customFormat="false" ht="15.75" hidden="false" customHeight="false" outlineLevel="0" collapsed="false"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5" hidden="false" customHeight="false" outlineLevel="0" collapsed="false">
      <c r="D13" s="14" t="s">
        <v>22</v>
      </c>
      <c r="E13" s="2"/>
      <c r="F13" s="2" t="s">
        <v>23</v>
      </c>
      <c r="G13" s="2"/>
      <c r="H13" s="2"/>
      <c r="I13" s="14" t="s">
        <v>22</v>
      </c>
      <c r="J13" s="2"/>
      <c r="K13" s="2" t="s">
        <v>23</v>
      </c>
      <c r="L13" s="2"/>
    </row>
    <row r="14" customFormat="false" ht="15" hidden="false" customHeight="false" outlineLevel="0" collapsed="false">
      <c r="D14" s="7"/>
      <c r="E14" s="8" t="s">
        <v>14</v>
      </c>
      <c r="F14" s="2" t="n">
        <v>6.5</v>
      </c>
      <c r="G14" s="2" t="n">
        <v>0.05</v>
      </c>
      <c r="H14" s="2"/>
      <c r="I14" s="7"/>
      <c r="J14" s="8" t="s">
        <v>14</v>
      </c>
      <c r="K14" s="2" t="n">
        <v>9.6</v>
      </c>
      <c r="L14" s="2" t="n">
        <v>0.05</v>
      </c>
    </row>
    <row r="15" customFormat="false" ht="15" hidden="false" customHeight="false" outlineLevel="0" collapsed="false">
      <c r="D15" s="10" t="s">
        <v>19</v>
      </c>
      <c r="E15" s="11" t="n">
        <v>1.6</v>
      </c>
      <c r="F15" s="9" t="s">
        <v>15</v>
      </c>
      <c r="G15" s="9" t="s">
        <v>16</v>
      </c>
      <c r="H15" s="2"/>
      <c r="I15" s="10" t="s">
        <v>19</v>
      </c>
      <c r="J15" s="16" t="n">
        <v>1.56</v>
      </c>
      <c r="K15" s="9" t="s">
        <v>15</v>
      </c>
      <c r="L15" s="9" t="s">
        <v>16</v>
      </c>
    </row>
    <row r="16" customFormat="false" ht="15" hidden="false" customHeight="false" outlineLevel="0" collapsed="false">
      <c r="D16" s="10"/>
      <c r="E16" s="11" t="n">
        <v>1.67</v>
      </c>
      <c r="F16" s="2" t="n">
        <f aca="false">SUM(E15:E20)/6</f>
        <v>1.61166666666667</v>
      </c>
      <c r="G16" s="2" t="n">
        <f aca="false">_xlfn.STDEV.S(E15:E20)</f>
        <v>0.0906458309392477</v>
      </c>
      <c r="H16" s="2"/>
      <c r="I16" s="10"/>
      <c r="J16" s="11" t="n">
        <v>1.62</v>
      </c>
      <c r="K16" s="2" t="n">
        <f aca="false">SUM(J15:J20)/6</f>
        <v>1.53</v>
      </c>
      <c r="L16" s="2" t="n">
        <f aca="false">_xlfn.STDEV.S(J15:J20)</f>
        <v>0.09338094023943</v>
      </c>
    </row>
    <row r="17" customFormat="false" ht="15" hidden="false" customHeight="false" outlineLevel="0" collapsed="false">
      <c r="D17" s="10"/>
      <c r="E17" s="11" t="n">
        <v>1.61</v>
      </c>
      <c r="F17" s="2" t="n">
        <f aca="false">F16-2*G16</f>
        <v>1.43037500478817</v>
      </c>
      <c r="G17" s="2"/>
      <c r="H17" s="2"/>
      <c r="I17" s="10"/>
      <c r="J17" s="11" t="n">
        <v>1.61</v>
      </c>
      <c r="K17" s="2" t="n">
        <f aca="false">K16-2*L16</f>
        <v>1.34323811952114</v>
      </c>
      <c r="L17" s="2"/>
    </row>
    <row r="18" customFormat="false" ht="15" hidden="false" customHeight="false" outlineLevel="0" collapsed="false">
      <c r="D18" s="10"/>
      <c r="E18" s="11" t="n">
        <v>1.47</v>
      </c>
      <c r="F18" s="2"/>
      <c r="G18" s="2"/>
      <c r="H18" s="2"/>
      <c r="I18" s="10"/>
      <c r="J18" s="11" t="n">
        <v>1.54</v>
      </c>
      <c r="K18" s="2"/>
      <c r="L18" s="2"/>
    </row>
    <row r="19" customFormat="false" ht="15" hidden="false" customHeight="false" outlineLevel="0" collapsed="false">
      <c r="D19" s="10"/>
      <c r="E19" s="11" t="n">
        <v>1.74</v>
      </c>
      <c r="F19" s="2"/>
      <c r="G19" s="2"/>
      <c r="H19" s="2"/>
      <c r="I19" s="10"/>
      <c r="J19" s="11" t="n">
        <v>1.48</v>
      </c>
      <c r="K19" s="2"/>
      <c r="L19" s="2"/>
    </row>
    <row r="20" customFormat="false" ht="15" hidden="false" customHeight="false" outlineLevel="0" collapsed="false">
      <c r="D20" s="12"/>
      <c r="E20" s="13" t="n">
        <v>1.58</v>
      </c>
      <c r="F20" s="2"/>
      <c r="G20" s="2"/>
      <c r="H20" s="2"/>
      <c r="I20" s="12"/>
      <c r="J20" s="13" t="n">
        <v>1.37</v>
      </c>
      <c r="K20" s="2"/>
      <c r="L20" s="2"/>
    </row>
    <row r="21" customFormat="false" ht="15.75" hidden="false" customHeight="false" outlineLevel="0" collapsed="false"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5" hidden="false" customHeight="false" outlineLevel="0" collapsed="false">
      <c r="D22" s="14" t="s">
        <v>22</v>
      </c>
      <c r="E22" s="2"/>
      <c r="F22" s="2" t="s">
        <v>23</v>
      </c>
      <c r="G22" s="2"/>
      <c r="H22" s="2"/>
      <c r="I22" s="14" t="s">
        <v>22</v>
      </c>
      <c r="J22" s="2"/>
      <c r="K22" s="2" t="s">
        <v>23</v>
      </c>
      <c r="L22" s="2"/>
    </row>
    <row r="23" customFormat="false" ht="15" hidden="false" customHeight="false" outlineLevel="0" collapsed="false">
      <c r="D23" s="7"/>
      <c r="E23" s="8" t="s">
        <v>14</v>
      </c>
      <c r="F23" s="2" t="n">
        <v>13</v>
      </c>
      <c r="G23" s="2" t="n">
        <v>0.05</v>
      </c>
      <c r="H23" s="2"/>
      <c r="I23" s="7"/>
      <c r="J23" s="8" t="s">
        <v>14</v>
      </c>
      <c r="K23" s="2" t="n">
        <v>20.1</v>
      </c>
      <c r="L23" s="2" t="n">
        <v>0.05</v>
      </c>
    </row>
    <row r="24" customFormat="false" ht="15" hidden="false" customHeight="false" outlineLevel="0" collapsed="false">
      <c r="D24" s="10" t="s">
        <v>19</v>
      </c>
      <c r="E24" s="11" t="n">
        <v>1.27</v>
      </c>
      <c r="F24" s="9" t="s">
        <v>15</v>
      </c>
      <c r="G24" s="9" t="s">
        <v>16</v>
      </c>
      <c r="H24" s="2"/>
      <c r="I24" s="10" t="s">
        <v>19</v>
      </c>
      <c r="J24" s="11" t="n">
        <v>0.86</v>
      </c>
      <c r="K24" s="9" t="s">
        <v>15</v>
      </c>
      <c r="L24" s="9" t="s">
        <v>16</v>
      </c>
    </row>
    <row r="25" customFormat="false" ht="15" hidden="false" customHeight="false" outlineLevel="0" collapsed="false">
      <c r="D25" s="10"/>
      <c r="E25" s="11" t="n">
        <v>1.23</v>
      </c>
      <c r="F25" s="2" t="n">
        <f aca="false">SUM(E24:E29)/6</f>
        <v>1.26333333333333</v>
      </c>
      <c r="G25" s="2" t="n">
        <f aca="false">_xlfn.STDEV.S(E24:E29)</f>
        <v>0.106520733506049</v>
      </c>
      <c r="H25" s="2"/>
      <c r="I25" s="10"/>
      <c r="J25" s="11" t="n">
        <v>0.98</v>
      </c>
      <c r="K25" s="2" t="n">
        <f aca="false">SUM(J24:J29)/6</f>
        <v>0.89</v>
      </c>
      <c r="L25" s="2" t="n">
        <f aca="false">_xlfn.STDEV.S(J24:J29)</f>
        <v>0.0698569967862919</v>
      </c>
    </row>
    <row r="26" customFormat="false" ht="15" hidden="false" customHeight="false" outlineLevel="0" collapsed="false">
      <c r="D26" s="10"/>
      <c r="E26" s="11" t="n">
        <v>1.12</v>
      </c>
      <c r="F26" s="2" t="n">
        <f aca="false">F25-2*G25</f>
        <v>1.05029186632124</v>
      </c>
      <c r="G26" s="2"/>
      <c r="H26" s="2"/>
      <c r="I26" s="10"/>
      <c r="J26" s="11" t="n">
        <v>0.87</v>
      </c>
      <c r="K26" s="2" t="n">
        <f aca="false">K25-2*L25</f>
        <v>0.750286006427416</v>
      </c>
      <c r="L26" s="2"/>
    </row>
    <row r="27" customFormat="false" ht="15" hidden="false" customHeight="false" outlineLevel="0" collapsed="false">
      <c r="D27" s="10"/>
      <c r="E27" s="11" t="n">
        <v>1.26</v>
      </c>
      <c r="F27" s="2"/>
      <c r="G27" s="2"/>
      <c r="H27" s="2"/>
      <c r="I27" s="10"/>
      <c r="J27" s="11" t="n">
        <v>0.78</v>
      </c>
      <c r="K27" s="2"/>
      <c r="L27" s="2"/>
    </row>
    <row r="28" customFormat="false" ht="15" hidden="false" customHeight="false" outlineLevel="0" collapsed="false">
      <c r="D28" s="10"/>
      <c r="E28" s="11" t="n">
        <v>1.45</v>
      </c>
      <c r="F28" s="2"/>
      <c r="G28" s="2"/>
      <c r="H28" s="2"/>
      <c r="I28" s="10"/>
      <c r="J28" s="11" t="n">
        <v>0.94</v>
      </c>
      <c r="K28" s="2"/>
      <c r="L28" s="2"/>
    </row>
    <row r="29" customFormat="false" ht="15" hidden="false" customHeight="false" outlineLevel="0" collapsed="false">
      <c r="D29" s="12"/>
      <c r="E29" s="13" t="n">
        <v>1.25</v>
      </c>
      <c r="F29" s="2"/>
      <c r="G29" s="2"/>
      <c r="H29" s="2"/>
      <c r="I29" s="12"/>
      <c r="J29" s="13" t="n">
        <v>0.91</v>
      </c>
      <c r="K29" s="2"/>
      <c r="L29" s="2"/>
    </row>
    <row r="30" customFormat="false" ht="15.75" hidden="false" customHeight="false" outlineLevel="0" collapsed="false">
      <c r="D30" s="2"/>
      <c r="E30" s="2"/>
      <c r="F30" s="2"/>
      <c r="G30" s="2"/>
      <c r="H30" s="2"/>
      <c r="I30" s="2"/>
      <c r="J30" s="2"/>
      <c r="K30" s="2"/>
      <c r="L30" s="2"/>
    </row>
    <row r="31" customFormat="false" ht="15" hidden="false" customHeight="false" outlineLevel="0" collapsed="false">
      <c r="D31" s="14" t="s">
        <v>22</v>
      </c>
      <c r="E31" s="2"/>
      <c r="F31" s="2" t="s">
        <v>23</v>
      </c>
      <c r="G31" s="2"/>
      <c r="H31" s="2"/>
      <c r="I31" s="14" t="s">
        <v>22</v>
      </c>
      <c r="J31" s="2"/>
      <c r="K31" s="2" t="s">
        <v>23</v>
      </c>
      <c r="L31" s="2"/>
    </row>
    <row r="32" customFormat="false" ht="15" hidden="false" customHeight="false" outlineLevel="0" collapsed="false">
      <c r="D32" s="7"/>
      <c r="E32" s="8" t="s">
        <v>14</v>
      </c>
      <c r="F32" s="2" t="n">
        <v>29.3</v>
      </c>
      <c r="G32" s="2" t="n">
        <v>0.05</v>
      </c>
      <c r="H32" s="2"/>
      <c r="I32" s="7"/>
      <c r="J32" s="8" t="s">
        <v>14</v>
      </c>
      <c r="K32" s="2" t="n">
        <v>35.7</v>
      </c>
      <c r="L32" s="2" t="n">
        <v>0.05</v>
      </c>
    </row>
    <row r="33" customFormat="false" ht="15" hidden="false" customHeight="false" outlineLevel="0" collapsed="false">
      <c r="D33" s="10" t="s">
        <v>19</v>
      </c>
      <c r="E33" s="11" t="n">
        <v>0.63</v>
      </c>
      <c r="F33" s="9" t="s">
        <v>15</v>
      </c>
      <c r="G33" s="9" t="s">
        <v>16</v>
      </c>
      <c r="H33" s="2"/>
      <c r="I33" s="10" t="s">
        <v>19</v>
      </c>
      <c r="J33" s="11" t="n">
        <v>0.52</v>
      </c>
      <c r="K33" s="9" t="s">
        <v>15</v>
      </c>
      <c r="L33" s="9" t="s">
        <v>16</v>
      </c>
    </row>
    <row r="34" customFormat="false" ht="15" hidden="false" customHeight="false" outlineLevel="0" collapsed="false">
      <c r="D34" s="10"/>
      <c r="E34" s="11" t="n">
        <v>0.66</v>
      </c>
      <c r="F34" s="2" t="n">
        <f aca="false">SUM(E33:E38)/6</f>
        <v>0.645</v>
      </c>
      <c r="G34" s="2" t="n">
        <f aca="false">_xlfn.STDEV.S(E33:E38)</f>
        <v>0.130652210084637</v>
      </c>
      <c r="H34" s="2"/>
      <c r="I34" s="10"/>
      <c r="J34" s="11" t="n">
        <v>0.5</v>
      </c>
      <c r="K34" s="2" t="n">
        <f aca="false">SUM(J33:J38)/6</f>
        <v>0.553333333333333</v>
      </c>
      <c r="L34" s="2" t="n">
        <f aca="false">_xlfn.STDEV.S(J33:J38)</f>
        <v>0.0427395211328656</v>
      </c>
    </row>
    <row r="35" customFormat="false" ht="15" hidden="false" customHeight="false" outlineLevel="0" collapsed="false">
      <c r="D35" s="10"/>
      <c r="E35" s="11" t="n">
        <v>0.62</v>
      </c>
      <c r="F35" s="2" t="n">
        <f aca="false">F34-2*G34</f>
        <v>0.383695579830727</v>
      </c>
      <c r="G35" s="2"/>
      <c r="H35" s="2"/>
      <c r="I35" s="10"/>
      <c r="J35" s="11" t="n">
        <v>0.58</v>
      </c>
      <c r="K35" s="2" t="n">
        <f aca="false">K34-2*L34</f>
        <v>0.467854291067602</v>
      </c>
      <c r="L35" s="2"/>
    </row>
    <row r="36" customFormat="false" ht="15" hidden="false" customHeight="false" outlineLevel="0" collapsed="false">
      <c r="D36" s="10"/>
      <c r="E36" s="11" t="n">
        <v>0.86</v>
      </c>
      <c r="F36" s="2"/>
      <c r="G36" s="2"/>
      <c r="H36" s="2"/>
      <c r="I36" s="10"/>
      <c r="J36" s="11" t="n">
        <v>0.55</v>
      </c>
      <c r="K36" s="2"/>
      <c r="L36" s="2"/>
    </row>
    <row r="37" customFormat="false" ht="15" hidden="false" customHeight="false" outlineLevel="0" collapsed="false">
      <c r="D37" s="10"/>
      <c r="E37" s="11" t="n">
        <v>0.45</v>
      </c>
      <c r="F37" s="2"/>
      <c r="G37" s="2"/>
      <c r="H37" s="2"/>
      <c r="I37" s="10"/>
      <c r="J37" s="11" t="n">
        <v>0.62</v>
      </c>
      <c r="K37" s="2"/>
      <c r="L37" s="2"/>
    </row>
    <row r="38" customFormat="false" ht="15" hidden="false" customHeight="false" outlineLevel="0" collapsed="false">
      <c r="D38" s="12"/>
      <c r="E38" s="13" t="n">
        <v>0.65</v>
      </c>
      <c r="F38" s="2"/>
      <c r="G38" s="2"/>
      <c r="H38" s="2"/>
      <c r="I38" s="12"/>
      <c r="J38" s="13" t="n">
        <v>0.55</v>
      </c>
      <c r="K38" s="2"/>
      <c r="L3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LibreOffice/6.0.6.2$Linux_X86_64 LibreOffice_project/00m0$Build-2</Application>
  <Company>UoB IT Services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2018-10-26T14:22:15Z</dcterms:created>
  <dc:creator>Jack McKinney (MSc Phys + Tech Nuc React FT)</dc:creator>
  <dc:description/>
  <dc:language>en-GB</dc:language>
  <cp:lastModifiedBy/>
  <dcterms:modified xsi:type="dcterms:W3CDTF">2018-11-05T23:46:48Z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UoB IT Services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