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f\storage\J\M\JSM576\MSc PTNR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5" i="2" l="1"/>
  <c r="X38" i="2"/>
  <c r="X39" i="2"/>
  <c r="X40" i="2"/>
  <c r="X42" i="2"/>
  <c r="X43" i="2"/>
  <c r="X44" i="2"/>
  <c r="X41" i="2"/>
  <c r="AO74" i="2"/>
  <c r="AT67" i="2"/>
  <c r="AS63" i="2"/>
  <c r="AM74" i="2"/>
  <c r="AM75" i="2"/>
  <c r="AN62" i="2"/>
  <c r="AN63" i="2"/>
  <c r="AN64" i="2"/>
  <c r="AN65" i="2"/>
  <c r="AN66" i="2"/>
  <c r="AN69" i="2"/>
  <c r="AN61" i="2"/>
  <c r="AM70" i="2"/>
  <c r="AM76" i="2" s="1"/>
  <c r="AJ70" i="2"/>
  <c r="AM69" i="2"/>
  <c r="AM73" i="2" s="1"/>
  <c r="AJ69" i="2"/>
  <c r="AM68" i="2"/>
  <c r="AO79" i="2" s="1"/>
  <c r="AJ68" i="2"/>
  <c r="AR59" i="2"/>
  <c r="AR60" i="2"/>
  <c r="AR58" i="2"/>
  <c r="AM63" i="2"/>
  <c r="AJ63" i="2"/>
  <c r="AJ66" i="2"/>
  <c r="AM66" i="2"/>
  <c r="AM65" i="2"/>
  <c r="AJ65" i="2"/>
  <c r="AM62" i="2"/>
  <c r="AJ62" i="2"/>
  <c r="AM64" i="2"/>
  <c r="AJ64" i="2"/>
  <c r="AM61" i="2"/>
  <c r="AJ61" i="2"/>
  <c r="AP74" i="2" l="1"/>
  <c r="AO76" i="2" s="1"/>
  <c r="AN68" i="2"/>
  <c r="AN70" i="2"/>
  <c r="BO51" i="2"/>
  <c r="BL51" i="2"/>
  <c r="BO50" i="2"/>
  <c r="BL50" i="2"/>
  <c r="BO49" i="2"/>
  <c r="BL49" i="2"/>
  <c r="BO48" i="2"/>
  <c r="BL48" i="2"/>
  <c r="BO47" i="2"/>
  <c r="BL47" i="2"/>
  <c r="BO46" i="2"/>
  <c r="BL46" i="2"/>
  <c r="BO45" i="2"/>
  <c r="BL45" i="2"/>
  <c r="BO44" i="2"/>
  <c r="BL44" i="2"/>
  <c r="BO43" i="2"/>
  <c r="BL43" i="2"/>
  <c r="BO42" i="2"/>
  <c r="BL42" i="2"/>
  <c r="BO41" i="2"/>
  <c r="BL41" i="2"/>
  <c r="BO40" i="2"/>
  <c r="BL40" i="2"/>
  <c r="BO39" i="2"/>
  <c r="BL39" i="2"/>
  <c r="BO38" i="2"/>
  <c r="BL38" i="2"/>
  <c r="BO37" i="2"/>
  <c r="BL37" i="2"/>
  <c r="BO36" i="2"/>
  <c r="BL36" i="2"/>
  <c r="BO35" i="2"/>
  <c r="BL35" i="2"/>
  <c r="BO34" i="2"/>
  <c r="BL34" i="2"/>
  <c r="BO33" i="2"/>
  <c r="BL33" i="2"/>
  <c r="BO32" i="2"/>
  <c r="BL32" i="2"/>
  <c r="BO31" i="2"/>
  <c r="BL31" i="2"/>
  <c r="BO30" i="2"/>
  <c r="BL30" i="2"/>
  <c r="BO29" i="2"/>
  <c r="BL29" i="2"/>
  <c r="BO28" i="2"/>
  <c r="BL28" i="2"/>
  <c r="BO27" i="2"/>
  <c r="BL27" i="2"/>
  <c r="BO26" i="2"/>
  <c r="BL26" i="2"/>
  <c r="BO25" i="2"/>
  <c r="BL25" i="2"/>
  <c r="BO24" i="2"/>
  <c r="BL24" i="2"/>
  <c r="BO23" i="2"/>
  <c r="BL23" i="2"/>
  <c r="BO22" i="2"/>
  <c r="BL22" i="2"/>
  <c r="BO21" i="2"/>
  <c r="BL21" i="2"/>
  <c r="BO20" i="2"/>
  <c r="BL20" i="2"/>
  <c r="BO19" i="2"/>
  <c r="BL19" i="2"/>
  <c r="BO18" i="2"/>
  <c r="BL18" i="2"/>
  <c r="BO17" i="2"/>
  <c r="BL17" i="2"/>
  <c r="BO16" i="2"/>
  <c r="BL16" i="2"/>
  <c r="BO15" i="2"/>
  <c r="BL15" i="2"/>
  <c r="BO14" i="2"/>
  <c r="BL14" i="2"/>
  <c r="BO13" i="2"/>
  <c r="BL13" i="2"/>
  <c r="BO12" i="2"/>
  <c r="BL12" i="2"/>
  <c r="BO11" i="2"/>
  <c r="BL11" i="2"/>
  <c r="BO10" i="2"/>
  <c r="BL10" i="2"/>
  <c r="BO9" i="2"/>
  <c r="BL9" i="2"/>
  <c r="BO8" i="2"/>
  <c r="BL8" i="2"/>
  <c r="BO7" i="2"/>
  <c r="BL7" i="2"/>
  <c r="BO6" i="2"/>
  <c r="BL6" i="2"/>
  <c r="BO5" i="2"/>
  <c r="BL5" i="2"/>
  <c r="BO4" i="2"/>
  <c r="BL4" i="2"/>
  <c r="BO3" i="2"/>
  <c r="BL3" i="2"/>
  <c r="BD51" i="2"/>
  <c r="BA51" i="2"/>
  <c r="BD50" i="2"/>
  <c r="BA50" i="2"/>
  <c r="BD49" i="2"/>
  <c r="BA49" i="2"/>
  <c r="BD48" i="2"/>
  <c r="BA48" i="2"/>
  <c r="BD47" i="2"/>
  <c r="BA47" i="2"/>
  <c r="BD46" i="2"/>
  <c r="BA46" i="2"/>
  <c r="BD45" i="2"/>
  <c r="BA45" i="2"/>
  <c r="BD44" i="2"/>
  <c r="BA44" i="2"/>
  <c r="BD43" i="2"/>
  <c r="BA43" i="2"/>
  <c r="BD42" i="2"/>
  <c r="BA42" i="2"/>
  <c r="BD41" i="2"/>
  <c r="BA41" i="2"/>
  <c r="BD40" i="2"/>
  <c r="BA40" i="2"/>
  <c r="BD39" i="2"/>
  <c r="BA39" i="2"/>
  <c r="BD38" i="2"/>
  <c r="BA38" i="2"/>
  <c r="BD37" i="2"/>
  <c r="BA37" i="2"/>
  <c r="BD36" i="2"/>
  <c r="BA36" i="2"/>
  <c r="BD35" i="2"/>
  <c r="BA35" i="2"/>
  <c r="BD34" i="2"/>
  <c r="BA34" i="2"/>
  <c r="BD33" i="2"/>
  <c r="BA33" i="2"/>
  <c r="BD32" i="2"/>
  <c r="BA32" i="2"/>
  <c r="BD31" i="2"/>
  <c r="BA31" i="2"/>
  <c r="BD30" i="2"/>
  <c r="BA30" i="2"/>
  <c r="BD29" i="2"/>
  <c r="BA29" i="2"/>
  <c r="BD28" i="2"/>
  <c r="BA28" i="2"/>
  <c r="BD27" i="2"/>
  <c r="BA27" i="2"/>
  <c r="BD26" i="2"/>
  <c r="BA26" i="2"/>
  <c r="BD25" i="2"/>
  <c r="BA25" i="2"/>
  <c r="BD24" i="2"/>
  <c r="BA24" i="2"/>
  <c r="BD23" i="2"/>
  <c r="BA23" i="2"/>
  <c r="BD22" i="2"/>
  <c r="BA22" i="2"/>
  <c r="BD21" i="2"/>
  <c r="BA21" i="2"/>
  <c r="BD20" i="2"/>
  <c r="BA20" i="2"/>
  <c r="BD19" i="2"/>
  <c r="BA19" i="2"/>
  <c r="BD18" i="2"/>
  <c r="BA18" i="2"/>
  <c r="BD17" i="2"/>
  <c r="BA17" i="2"/>
  <c r="BD16" i="2"/>
  <c r="BA16" i="2"/>
  <c r="BD15" i="2"/>
  <c r="BA15" i="2"/>
  <c r="BD14" i="2"/>
  <c r="BA14" i="2"/>
  <c r="BD13" i="2"/>
  <c r="BA13" i="2"/>
  <c r="BD12" i="2"/>
  <c r="BA12" i="2"/>
  <c r="BD11" i="2"/>
  <c r="BA11" i="2"/>
  <c r="BD10" i="2"/>
  <c r="BA10" i="2"/>
  <c r="BD9" i="2"/>
  <c r="BA9" i="2"/>
  <c r="BD8" i="2"/>
  <c r="BA8" i="2"/>
  <c r="BD7" i="2"/>
  <c r="BA7" i="2"/>
  <c r="BD6" i="2"/>
  <c r="BA6" i="2"/>
  <c r="BD5" i="2"/>
  <c r="BA5" i="2"/>
  <c r="BD4" i="2"/>
  <c r="BA4" i="2"/>
  <c r="BD3" i="2"/>
  <c r="BA3" i="2"/>
  <c r="AS51" i="2"/>
  <c r="AP51" i="2"/>
  <c r="AS50" i="2"/>
  <c r="AP50" i="2"/>
  <c r="AS49" i="2"/>
  <c r="AP49" i="2"/>
  <c r="AS48" i="2"/>
  <c r="AP48" i="2"/>
  <c r="AS47" i="2"/>
  <c r="AP47" i="2"/>
  <c r="AS46" i="2"/>
  <c r="AP46" i="2"/>
  <c r="AS45" i="2"/>
  <c r="AP45" i="2"/>
  <c r="AS44" i="2"/>
  <c r="AP44" i="2"/>
  <c r="AS43" i="2"/>
  <c r="AP43" i="2"/>
  <c r="AS42" i="2"/>
  <c r="AP42" i="2"/>
  <c r="AS41" i="2"/>
  <c r="AP41" i="2"/>
  <c r="AS40" i="2"/>
  <c r="AP40" i="2"/>
  <c r="AS39" i="2"/>
  <c r="AP39" i="2"/>
  <c r="AS38" i="2"/>
  <c r="AP38" i="2"/>
  <c r="AS37" i="2"/>
  <c r="AP37" i="2"/>
  <c r="AS36" i="2"/>
  <c r="AP36" i="2"/>
  <c r="AS35" i="2"/>
  <c r="AP35" i="2"/>
  <c r="AS34" i="2"/>
  <c r="AP34" i="2"/>
  <c r="AS33" i="2"/>
  <c r="AP33" i="2"/>
  <c r="AS32" i="2"/>
  <c r="AP32" i="2"/>
  <c r="AS31" i="2"/>
  <c r="AP31" i="2"/>
  <c r="AS30" i="2"/>
  <c r="AP30" i="2"/>
  <c r="AS29" i="2"/>
  <c r="AP29" i="2"/>
  <c r="AS28" i="2"/>
  <c r="AP28" i="2"/>
  <c r="AS27" i="2"/>
  <c r="AP27" i="2"/>
  <c r="AS26" i="2"/>
  <c r="AP26" i="2"/>
  <c r="AS25" i="2"/>
  <c r="AP25" i="2"/>
  <c r="AS24" i="2"/>
  <c r="AP24" i="2"/>
  <c r="AS23" i="2"/>
  <c r="AP23" i="2"/>
  <c r="AS22" i="2"/>
  <c r="AP22" i="2"/>
  <c r="AS21" i="2"/>
  <c r="AP21" i="2"/>
  <c r="AS20" i="2"/>
  <c r="AP20" i="2"/>
  <c r="AS19" i="2"/>
  <c r="AP19" i="2"/>
  <c r="AS18" i="2"/>
  <c r="AP18" i="2"/>
  <c r="AS17" i="2"/>
  <c r="AP17" i="2"/>
  <c r="AS16" i="2"/>
  <c r="AP16" i="2"/>
  <c r="AS15" i="2"/>
  <c r="AP15" i="2"/>
  <c r="AS14" i="2"/>
  <c r="AP14" i="2"/>
  <c r="AS13" i="2"/>
  <c r="AP13" i="2"/>
  <c r="AS12" i="2"/>
  <c r="AP12" i="2"/>
  <c r="AS11" i="2"/>
  <c r="AP11" i="2"/>
  <c r="AS10" i="2"/>
  <c r="AP10" i="2"/>
  <c r="AS9" i="2"/>
  <c r="AP9" i="2"/>
  <c r="AS8" i="2"/>
  <c r="AP8" i="2"/>
  <c r="AS7" i="2"/>
  <c r="AP7" i="2"/>
  <c r="AS6" i="2"/>
  <c r="AP6" i="2"/>
  <c r="AS5" i="2"/>
  <c r="AP5" i="2"/>
  <c r="AS4" i="2"/>
  <c r="AP4" i="2"/>
  <c r="AS3" i="2"/>
  <c r="AP3" i="2"/>
  <c r="AH51" i="2"/>
  <c r="AE51" i="2"/>
  <c r="AH50" i="2"/>
  <c r="AE50" i="2"/>
  <c r="AH49" i="2"/>
  <c r="AE49" i="2"/>
  <c r="AH48" i="2"/>
  <c r="AE48" i="2"/>
  <c r="AH47" i="2"/>
  <c r="AE47" i="2"/>
  <c r="AH46" i="2"/>
  <c r="AE46" i="2"/>
  <c r="AH45" i="2"/>
  <c r="AE45" i="2"/>
  <c r="AH44" i="2"/>
  <c r="AE44" i="2"/>
  <c r="AH43" i="2"/>
  <c r="AE43" i="2"/>
  <c r="AH42" i="2"/>
  <c r="AE42" i="2"/>
  <c r="AH41" i="2"/>
  <c r="AE41" i="2"/>
  <c r="AH40" i="2"/>
  <c r="AE40" i="2"/>
  <c r="AH39" i="2"/>
  <c r="AE39" i="2"/>
  <c r="AH38" i="2"/>
  <c r="AE38" i="2"/>
  <c r="AH37" i="2"/>
  <c r="AE37" i="2"/>
  <c r="AH36" i="2"/>
  <c r="AE36" i="2"/>
  <c r="AH35" i="2"/>
  <c r="AE35" i="2"/>
  <c r="AH34" i="2"/>
  <c r="AE34" i="2"/>
  <c r="AH33" i="2"/>
  <c r="AE33" i="2"/>
  <c r="AH32" i="2"/>
  <c r="AE32" i="2"/>
  <c r="AH31" i="2"/>
  <c r="AE31" i="2"/>
  <c r="AH30" i="2"/>
  <c r="AE30" i="2"/>
  <c r="AH29" i="2"/>
  <c r="AE29" i="2"/>
  <c r="AH28" i="2"/>
  <c r="AE28" i="2"/>
  <c r="AH27" i="2"/>
  <c r="AE27" i="2"/>
  <c r="AH26" i="2"/>
  <c r="AE26" i="2"/>
  <c r="AH25" i="2"/>
  <c r="AE25" i="2"/>
  <c r="AH24" i="2"/>
  <c r="AE24" i="2"/>
  <c r="AH23" i="2"/>
  <c r="AE23" i="2"/>
  <c r="AH22" i="2"/>
  <c r="AE22" i="2"/>
  <c r="AH21" i="2"/>
  <c r="AE21" i="2"/>
  <c r="AH20" i="2"/>
  <c r="AE20" i="2"/>
  <c r="AH19" i="2"/>
  <c r="AE19" i="2"/>
  <c r="AH18" i="2"/>
  <c r="AE18" i="2"/>
  <c r="AH17" i="2"/>
  <c r="AE17" i="2"/>
  <c r="AH16" i="2"/>
  <c r="AE16" i="2"/>
  <c r="AH15" i="2"/>
  <c r="AE15" i="2"/>
  <c r="AH14" i="2"/>
  <c r="AE14" i="2"/>
  <c r="AH13" i="2"/>
  <c r="AE13" i="2"/>
  <c r="AH12" i="2"/>
  <c r="AE12" i="2"/>
  <c r="AH11" i="2"/>
  <c r="AE11" i="2"/>
  <c r="AH10" i="2"/>
  <c r="AE10" i="2"/>
  <c r="AH9" i="2"/>
  <c r="AE9" i="2"/>
  <c r="AH8" i="2"/>
  <c r="AE8" i="2"/>
  <c r="AH7" i="2"/>
  <c r="AE7" i="2"/>
  <c r="AH6" i="2"/>
  <c r="AE6" i="2"/>
  <c r="AH5" i="2"/>
  <c r="AE5" i="2"/>
  <c r="AH4" i="2"/>
  <c r="AE4" i="2"/>
  <c r="AH3" i="2"/>
  <c r="AE3" i="2"/>
  <c r="AQ74" i="2" l="1"/>
  <c r="AP76" i="2"/>
  <c r="U16" i="2"/>
  <c r="Y12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U4" i="2"/>
  <c r="U5" i="2"/>
  <c r="U6" i="2"/>
  <c r="U7" i="2"/>
  <c r="U8" i="2"/>
  <c r="U9" i="2"/>
  <c r="U10" i="2"/>
  <c r="U11" i="2"/>
  <c r="U12" i="2"/>
  <c r="U13" i="2"/>
  <c r="U14" i="2"/>
  <c r="U15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R4" i="2"/>
  <c r="R5" i="2"/>
  <c r="R6" i="2"/>
  <c r="R7" i="2"/>
  <c r="R8" i="2"/>
  <c r="R9" i="2"/>
  <c r="U3" i="2"/>
  <c r="R3" i="2"/>
  <c r="L39" i="2"/>
  <c r="L38" i="2"/>
  <c r="L30" i="2"/>
  <c r="L10" i="2"/>
  <c r="H5" i="2"/>
  <c r="H3" i="2"/>
  <c r="H4" i="2"/>
  <c r="H6" i="2"/>
  <c r="H7" i="2"/>
  <c r="H8" i="2"/>
  <c r="H9" i="2"/>
  <c r="E3" i="2"/>
  <c r="E4" i="2"/>
  <c r="E5" i="2"/>
  <c r="E6" i="2"/>
  <c r="E7" i="2"/>
  <c r="E8" i="2"/>
  <c r="E9" i="2"/>
  <c r="E46" i="2"/>
  <c r="E47" i="2"/>
  <c r="E48" i="2"/>
  <c r="E49" i="2"/>
  <c r="E50" i="2"/>
  <c r="E51" i="2"/>
  <c r="H46" i="2"/>
  <c r="H47" i="2"/>
  <c r="H48" i="2"/>
  <c r="H49" i="2"/>
  <c r="H50" i="2"/>
  <c r="H51" i="2"/>
  <c r="H45" i="2"/>
  <c r="E45" i="2"/>
  <c r="E39" i="2"/>
  <c r="E40" i="2"/>
  <c r="E41" i="2"/>
  <c r="E42" i="2"/>
  <c r="E43" i="2"/>
  <c r="E44" i="2"/>
  <c r="E38" i="2"/>
  <c r="H40" i="2"/>
  <c r="H41" i="2"/>
  <c r="H42" i="2"/>
  <c r="H43" i="2"/>
  <c r="H44" i="2"/>
  <c r="H39" i="2"/>
  <c r="H38" i="2"/>
  <c r="H32" i="2"/>
  <c r="H33" i="2"/>
  <c r="H34" i="2"/>
  <c r="H35" i="2"/>
  <c r="H36" i="2"/>
  <c r="H37" i="2"/>
  <c r="H31" i="2"/>
  <c r="E31" i="2"/>
  <c r="E32" i="2"/>
  <c r="E33" i="2"/>
  <c r="E34" i="2"/>
  <c r="E35" i="2"/>
  <c r="E36" i="2"/>
  <c r="E37" i="2"/>
  <c r="H27" i="2"/>
  <c r="H28" i="2"/>
  <c r="H29" i="2"/>
  <c r="H30" i="2"/>
  <c r="E28" i="2"/>
  <c r="E29" i="2"/>
  <c r="E30" i="2"/>
  <c r="E14" i="2"/>
  <c r="E15" i="2"/>
  <c r="E16" i="2"/>
  <c r="E10" i="2"/>
  <c r="E11" i="2"/>
  <c r="E12" i="2"/>
  <c r="E20" i="2"/>
  <c r="E17" i="2"/>
  <c r="E18" i="2"/>
  <c r="E19" i="2"/>
  <c r="E21" i="2"/>
  <c r="E22" i="2"/>
  <c r="E23" i="2"/>
  <c r="E24" i="2"/>
  <c r="E25" i="2"/>
  <c r="E26" i="2"/>
  <c r="E27" i="2"/>
  <c r="E13" i="2"/>
  <c r="H14" i="2"/>
  <c r="H15" i="2"/>
  <c r="H16" i="2"/>
  <c r="H10" i="2"/>
  <c r="H11" i="2"/>
  <c r="H12" i="2"/>
  <c r="H20" i="2"/>
  <c r="H17" i="2"/>
  <c r="H18" i="2"/>
  <c r="H19" i="2"/>
  <c r="H21" i="2"/>
  <c r="H22" i="2"/>
  <c r="H23" i="2"/>
  <c r="H24" i="2"/>
  <c r="H25" i="2"/>
  <c r="H26" i="2"/>
  <c r="H13" i="2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8" i="1"/>
  <c r="K22" i="1"/>
  <c r="K23" i="1"/>
  <c r="K24" i="1"/>
  <c r="K25" i="1"/>
  <c r="K26" i="1"/>
  <c r="K27" i="1"/>
  <c r="K28" i="1"/>
  <c r="K29" i="1"/>
  <c r="K30" i="1"/>
  <c r="K31" i="1"/>
  <c r="K21" i="1"/>
  <c r="G22" i="1"/>
  <c r="G23" i="1"/>
  <c r="G24" i="1"/>
  <c r="G25" i="1"/>
  <c r="G26" i="1"/>
  <c r="G27" i="1"/>
  <c r="G28" i="1"/>
  <c r="G29" i="1"/>
  <c r="G30" i="1"/>
  <c r="G31" i="1"/>
  <c r="G21" i="1"/>
  <c r="J22" i="1"/>
  <c r="J23" i="1"/>
  <c r="J24" i="1"/>
  <c r="J25" i="1"/>
  <c r="J26" i="1"/>
  <c r="J27" i="1"/>
  <c r="J28" i="1"/>
  <c r="J29" i="1"/>
  <c r="J30" i="1"/>
  <c r="J31" i="1"/>
  <c r="J21" i="1"/>
  <c r="F22" i="1"/>
  <c r="F23" i="1"/>
  <c r="F24" i="1"/>
  <c r="F25" i="1"/>
  <c r="F26" i="1"/>
  <c r="F27" i="1"/>
  <c r="F28" i="1"/>
  <c r="F29" i="1"/>
  <c r="F30" i="1"/>
  <c r="F31" i="1"/>
  <c r="F21" i="1"/>
  <c r="F10" i="1"/>
  <c r="F11" i="1"/>
  <c r="F12" i="1"/>
  <c r="F13" i="1"/>
  <c r="F14" i="1"/>
  <c r="F15" i="1"/>
  <c r="F16" i="1"/>
  <c r="F17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<sst xmlns="http://schemas.openxmlformats.org/spreadsheetml/2006/main" count="120" uniqueCount="55">
  <si>
    <t>Applied voltage (V)</t>
  </si>
  <si>
    <t>Pulse Amplitude</t>
  </si>
  <si>
    <t>log(pulse height)</t>
  </si>
  <si>
    <t>error</t>
  </si>
  <si>
    <t>Lowest signal</t>
  </si>
  <si>
    <t>Highest signal</t>
  </si>
  <si>
    <t>log(pulse LOW)</t>
  </si>
  <si>
    <t>log(pulse HIGH)</t>
  </si>
  <si>
    <t>Window (lower limit)</t>
  </si>
  <si>
    <t>Window size 0.1</t>
  </si>
  <si>
    <t>Counts/5s</t>
  </si>
  <si>
    <t>x</t>
  </si>
  <si>
    <t>y</t>
  </si>
  <si>
    <t>z</t>
  </si>
  <si>
    <t>time (s)</t>
  </si>
  <si>
    <t>cm</t>
  </si>
  <si>
    <t>counts</t>
  </si>
  <si>
    <t>counts/s</t>
  </si>
  <si>
    <t>window size</t>
  </si>
  <si>
    <t>distance</t>
  </si>
  <si>
    <t>CADNIUM</t>
  </si>
  <si>
    <t>Before faulty cage power supply</t>
  </si>
  <si>
    <t>6 microseconds per event</t>
  </si>
  <si>
    <t>0.3 Curie</t>
  </si>
  <si>
    <t>3 Curie</t>
  </si>
  <si>
    <t>3 C</t>
  </si>
  <si>
    <t>0.3C</t>
  </si>
  <si>
    <t xml:space="preserve">3 C </t>
  </si>
  <si>
    <t>Background (out of stack)</t>
  </si>
  <si>
    <t>10s</t>
  </si>
  <si>
    <t>/s</t>
  </si>
  <si>
    <t>para</t>
  </si>
  <si>
    <t>non para</t>
  </si>
  <si>
    <t>Separate</t>
  </si>
  <si>
    <t>Combined</t>
  </si>
  <si>
    <t>m12</t>
  </si>
  <si>
    <t>m1</t>
  </si>
  <si>
    <t>m2</t>
  </si>
  <si>
    <t>b</t>
  </si>
  <si>
    <t>Dead Time Calculations</t>
  </si>
  <si>
    <t>Activity</t>
  </si>
  <si>
    <t>time</t>
  </si>
  <si>
    <t>sigma(counts/s)</t>
  </si>
  <si>
    <t>%diff on counts/s for separate sources</t>
  </si>
  <si>
    <t xml:space="preserve">Dead time </t>
  </si>
  <si>
    <t>error t</t>
  </si>
  <si>
    <t>% diff</t>
  </si>
  <si>
    <t>upper lim</t>
  </si>
  <si>
    <t>lower lim</t>
  </si>
  <si>
    <t>Dead time calculated using experimental method (https://www.hindawi.com/journals/stni/2012/240693/)</t>
  </si>
  <si>
    <t>Dead time calculated using non-paralyzable method assuming 0 bg counts</t>
  </si>
  <si>
    <t>error stuff</t>
  </si>
  <si>
    <t>Dead time from looking at scope pulse?</t>
  </si>
  <si>
    <t>true count n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</si>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</sst>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2" borderId="0" xfId="0" applyFill="1"/>
    <xf numFmtId="0" fontId="0" fillId="2" borderId="4" xfId="0" applyFill="1" applyBorder="1"/>
    <xf numFmtId="0" fontId="0" fillId="0" borderId="0" xfId="0" applyFill="1"/>
    <xf numFmtId="0" fontId="0" fillId="2" borderId="0" xfId="0" applyFill="1" applyBorder="1"/>
    <xf numFmtId="0" fontId="0" fillId="0" borderId="5" xfId="0" applyFill="1" applyBorder="1"/>
    <xf numFmtId="0" fontId="0" fillId="0" borderId="6" xfId="0" applyBorder="1"/>
    <xf numFmtId="0" fontId="0" fillId="3" borderId="0" xfId="0" applyFill="1"/>
    <xf numFmtId="0" fontId="0" fillId="0" borderId="7" xfId="0" applyBorder="1"/>
    <xf numFmtId="0" fontId="0" fillId="0" borderId="8" xfId="0" applyBorder="1"/>
    <xf numFmtId="0" fontId="0" fillId="4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Sheet1!$F$21:$F$31</c:f>
              <c:numCache>
                <c:formatCode>General</c:formatCode>
                <c:ptCount val="11"/>
                <c:pt idx="0">
                  <c:v>0.18232155679395459</c:v>
                </c:pt>
                <c:pt idx="1">
                  <c:v>0.18232155679395459</c:v>
                </c:pt>
                <c:pt idx="2">
                  <c:v>0.18232155679395459</c:v>
                </c:pt>
                <c:pt idx="3">
                  <c:v>0.18232155679395459</c:v>
                </c:pt>
                <c:pt idx="4">
                  <c:v>0.18232155679395459</c:v>
                </c:pt>
                <c:pt idx="5">
                  <c:v>0.33647223662121289</c:v>
                </c:pt>
                <c:pt idx="6">
                  <c:v>0.47000362924573563</c:v>
                </c:pt>
                <c:pt idx="7">
                  <c:v>0.47000362924573563</c:v>
                </c:pt>
                <c:pt idx="8">
                  <c:v>0.47000362924573563</c:v>
                </c:pt>
                <c:pt idx="9">
                  <c:v>0.69314718055994529</c:v>
                </c:pt>
                <c:pt idx="10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47D4-846D-AEDA589784F1}"/>
            </c:ext>
          </c:extLst>
        </c:ser>
        <c:ser>
          <c:idx val="1"/>
          <c:order val="1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0.95551144502743635</c:v>
                </c:pt>
                <c:pt idx="1">
                  <c:v>1.1631508098056809</c:v>
                </c:pt>
                <c:pt idx="2">
                  <c:v>1.33500106673234</c:v>
                </c:pt>
                <c:pt idx="3">
                  <c:v>1.5260563034950492</c:v>
                </c:pt>
                <c:pt idx="4">
                  <c:v>1.7578579175523736</c:v>
                </c:pt>
                <c:pt idx="5">
                  <c:v>1.9740810260220096</c:v>
                </c:pt>
                <c:pt idx="6">
                  <c:v>2.0541237336955462</c:v>
                </c:pt>
                <c:pt idx="7">
                  <c:v>2.451005098112319</c:v>
                </c:pt>
                <c:pt idx="8">
                  <c:v>2.5176964726109912</c:v>
                </c:pt>
                <c:pt idx="9">
                  <c:v>2.5649493574615367</c:v>
                </c:pt>
                <c:pt idx="10">
                  <c:v>2.5649493574615367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47D4-846D-AEDA5897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9776"/>
        <c:axId val="381481416"/>
      </c:scatterChart>
      <c:valAx>
        <c:axId val="381479776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Applied voltage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81416"/>
        <c:crosses val="autoZero"/>
        <c:crossBetween val="midCat"/>
      </c:valAx>
      <c:valAx>
        <c:axId val="3814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Log(pulse amplitude)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Window size 0.1   Counts/5s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Sheet1!$D$38:$D$62</c:f>
                <c:numCache>
                  <c:formatCode>General</c:formatCode>
                  <c:ptCount val="25"/>
                  <c:pt idx="0">
                    <c:v>40.975602497095757</c:v>
                  </c:pt>
                  <c:pt idx="1">
                    <c:v>24.839484696748443</c:v>
                  </c:pt>
                  <c:pt idx="2">
                    <c:v>25.98076211353316</c:v>
                  </c:pt>
                  <c:pt idx="3">
                    <c:v>32</c:v>
                  </c:pt>
                  <c:pt idx="4">
                    <c:v>37.134889255254286</c:v>
                  </c:pt>
                  <c:pt idx="5">
                    <c:v>38.091993909481822</c:v>
                  </c:pt>
                  <c:pt idx="6">
                    <c:v>37.709415269929607</c:v>
                  </c:pt>
                  <c:pt idx="7">
                    <c:v>36.715119501371639</c:v>
                  </c:pt>
                  <c:pt idx="8">
                    <c:v>39.331920878594275</c:v>
                  </c:pt>
                  <c:pt idx="9">
                    <c:v>41.725292090050132</c:v>
                  </c:pt>
                  <c:pt idx="10">
                    <c:v>44.933283877321941</c:v>
                  </c:pt>
                  <c:pt idx="11">
                    <c:v>47.518417482066887</c:v>
                  </c:pt>
                  <c:pt idx="12">
                    <c:v>50.675437837279709</c:v>
                  </c:pt>
                  <c:pt idx="13">
                    <c:v>52.896124621752776</c:v>
                  </c:pt>
                  <c:pt idx="14">
                    <c:v>57.280013966478741</c:v>
                  </c:pt>
                  <c:pt idx="15">
                    <c:v>67.815927332743897</c:v>
                  </c:pt>
                  <c:pt idx="16">
                    <c:v>92.612094242598786</c:v>
                  </c:pt>
                  <c:pt idx="17">
                    <c:v>107.92590050585633</c:v>
                  </c:pt>
                  <c:pt idx="18">
                    <c:v>83.174515327713209</c:v>
                  </c:pt>
                  <c:pt idx="19">
                    <c:v>44.922154890432402</c:v>
                  </c:pt>
                  <c:pt idx="20">
                    <c:v>28.548204847240395</c:v>
                  </c:pt>
                  <c:pt idx="21">
                    <c:v>27.892651361962706</c:v>
                  </c:pt>
                  <c:pt idx="22">
                    <c:v>28.21347195933177</c:v>
                  </c:pt>
                  <c:pt idx="23">
                    <c:v>19.748417658131498</c:v>
                  </c:pt>
                  <c:pt idx="24">
                    <c:v>13.19090595827292</c:v>
                  </c:pt>
                </c:numCache>
              </c:numRef>
            </c:plus>
            <c:minus>
              <c:numRef>
                <c:f>Sheet1!$D$38:$D$62</c:f>
                <c:numCache>
                  <c:formatCode>General</c:formatCode>
                  <c:ptCount val="25"/>
                  <c:pt idx="0">
                    <c:v>40.975602497095757</c:v>
                  </c:pt>
                  <c:pt idx="1">
                    <c:v>24.839484696748443</c:v>
                  </c:pt>
                  <c:pt idx="2">
                    <c:v>25.98076211353316</c:v>
                  </c:pt>
                  <c:pt idx="3">
                    <c:v>32</c:v>
                  </c:pt>
                  <c:pt idx="4">
                    <c:v>37.134889255254286</c:v>
                  </c:pt>
                  <c:pt idx="5">
                    <c:v>38.091993909481822</c:v>
                  </c:pt>
                  <c:pt idx="6">
                    <c:v>37.709415269929607</c:v>
                  </c:pt>
                  <c:pt idx="7">
                    <c:v>36.715119501371639</c:v>
                  </c:pt>
                  <c:pt idx="8">
                    <c:v>39.331920878594275</c:v>
                  </c:pt>
                  <c:pt idx="9">
                    <c:v>41.725292090050132</c:v>
                  </c:pt>
                  <c:pt idx="10">
                    <c:v>44.933283877321941</c:v>
                  </c:pt>
                  <c:pt idx="11">
                    <c:v>47.518417482066887</c:v>
                  </c:pt>
                  <c:pt idx="12">
                    <c:v>50.675437837279709</c:v>
                  </c:pt>
                  <c:pt idx="13">
                    <c:v>52.896124621752776</c:v>
                  </c:pt>
                  <c:pt idx="14">
                    <c:v>57.280013966478741</c:v>
                  </c:pt>
                  <c:pt idx="15">
                    <c:v>67.815927332743897</c:v>
                  </c:pt>
                  <c:pt idx="16">
                    <c:v>92.612094242598786</c:v>
                  </c:pt>
                  <c:pt idx="17">
                    <c:v>107.92590050585633</c:v>
                  </c:pt>
                  <c:pt idx="18">
                    <c:v>83.174515327713209</c:v>
                  </c:pt>
                  <c:pt idx="19">
                    <c:v>44.922154890432402</c:v>
                  </c:pt>
                  <c:pt idx="20">
                    <c:v>28.548204847240395</c:v>
                  </c:pt>
                  <c:pt idx="21">
                    <c:v>27.892651361962706</c:v>
                  </c:pt>
                  <c:pt idx="22">
                    <c:v>28.21347195933177</c:v>
                  </c:pt>
                  <c:pt idx="23">
                    <c:v>19.748417658131498</c:v>
                  </c:pt>
                  <c:pt idx="24">
                    <c:v>13.19090595827292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Sheet1!$B$38:$B$62</c:f>
              <c:numCache>
                <c:formatCode>General</c:formatCode>
                <c:ptCount val="2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</c:numCache>
            </c:numRef>
          </c:xVal>
          <c:yVal>
            <c:numRef>
              <c:f>Sheet1!$C$38:$C$62</c:f>
              <c:numCache>
                <c:formatCode>General</c:formatCode>
                <c:ptCount val="25"/>
                <c:pt idx="0">
                  <c:v>1679</c:v>
                </c:pt>
                <c:pt idx="1">
                  <c:v>617</c:v>
                </c:pt>
                <c:pt idx="2">
                  <c:v>675</c:v>
                </c:pt>
                <c:pt idx="3">
                  <c:v>1024</c:v>
                </c:pt>
                <c:pt idx="4">
                  <c:v>1379</c:v>
                </c:pt>
                <c:pt idx="5">
                  <c:v>1451</c:v>
                </c:pt>
                <c:pt idx="6">
                  <c:v>1422</c:v>
                </c:pt>
                <c:pt idx="7">
                  <c:v>1348</c:v>
                </c:pt>
                <c:pt idx="8">
                  <c:v>1547</c:v>
                </c:pt>
                <c:pt idx="9">
                  <c:v>1741</c:v>
                </c:pt>
                <c:pt idx="10">
                  <c:v>2019</c:v>
                </c:pt>
                <c:pt idx="11">
                  <c:v>2258</c:v>
                </c:pt>
                <c:pt idx="12">
                  <c:v>2568</c:v>
                </c:pt>
                <c:pt idx="13">
                  <c:v>2798</c:v>
                </c:pt>
                <c:pt idx="14">
                  <c:v>3281</c:v>
                </c:pt>
                <c:pt idx="15">
                  <c:v>4599</c:v>
                </c:pt>
                <c:pt idx="16">
                  <c:v>8577</c:v>
                </c:pt>
                <c:pt idx="17">
                  <c:v>11648</c:v>
                </c:pt>
                <c:pt idx="18">
                  <c:v>6918</c:v>
                </c:pt>
                <c:pt idx="19">
                  <c:v>2018</c:v>
                </c:pt>
                <c:pt idx="20">
                  <c:v>815</c:v>
                </c:pt>
                <c:pt idx="21">
                  <c:v>778</c:v>
                </c:pt>
                <c:pt idx="22">
                  <c:v>796</c:v>
                </c:pt>
                <c:pt idx="23">
                  <c:v>390</c:v>
                </c:pt>
                <c:pt idx="2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D-4238-9B5C-8FD18102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84848"/>
        <c:axId val="469488128"/>
      </c:scatterChart>
      <c:valAx>
        <c:axId val="4694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8128"/>
        <c:crosses val="autoZero"/>
        <c:crossBetween val="midCat"/>
      </c:valAx>
      <c:valAx>
        <c:axId val="4694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Counts/5s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Counts/s against distance (cm)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Sheet2!$E$61:$E$109</c:f>
              <c:numCache>
                <c:formatCode>General</c:formatCode>
                <c:ptCount val="49"/>
                <c:pt idx="0">
                  <c:v>64.036122618409678</c:v>
                </c:pt>
                <c:pt idx="1">
                  <c:v>45.280376544370739</c:v>
                </c:pt>
                <c:pt idx="2">
                  <c:v>28.637824638055175</c:v>
                </c:pt>
                <c:pt idx="3">
                  <c:v>20.25</c:v>
                </c:pt>
                <c:pt idx="4">
                  <c:v>28.637824638055175</c:v>
                </c:pt>
                <c:pt idx="5">
                  <c:v>45.280376544370739</c:v>
                </c:pt>
                <c:pt idx="6">
                  <c:v>64.036122618409678</c:v>
                </c:pt>
                <c:pt idx="7">
                  <c:v>73.012413328145783</c:v>
                </c:pt>
                <c:pt idx="8">
                  <c:v>57.27564927611035</c:v>
                </c:pt>
                <c:pt idx="9">
                  <c:v>45.280376544370739</c:v>
                </c:pt>
                <c:pt idx="10">
                  <c:v>40.5</c:v>
                </c:pt>
                <c:pt idx="11">
                  <c:v>45.280376544370739</c:v>
                </c:pt>
                <c:pt idx="12">
                  <c:v>57.27564927611035</c:v>
                </c:pt>
                <c:pt idx="13">
                  <c:v>73.012413328145783</c:v>
                </c:pt>
                <c:pt idx="14">
                  <c:v>85.913473914165522</c:v>
                </c:pt>
                <c:pt idx="15">
                  <c:v>73.012413328145783</c:v>
                </c:pt>
                <c:pt idx="16">
                  <c:v>64.036122618409678</c:v>
                </c:pt>
                <c:pt idx="17">
                  <c:v>60.75</c:v>
                </c:pt>
                <c:pt idx="18">
                  <c:v>64.036122618409678</c:v>
                </c:pt>
                <c:pt idx="19">
                  <c:v>73.012413328145783</c:v>
                </c:pt>
                <c:pt idx="20">
                  <c:v>85.913473914165522</c:v>
                </c:pt>
                <c:pt idx="21">
                  <c:v>101.25</c:v>
                </c:pt>
                <c:pt idx="22">
                  <c:v>90.560753088741478</c:v>
                </c:pt>
                <c:pt idx="23">
                  <c:v>83.492888918757629</c:v>
                </c:pt>
                <c:pt idx="24">
                  <c:v>81</c:v>
                </c:pt>
                <c:pt idx="25">
                  <c:v>83.492888918757629</c:v>
                </c:pt>
                <c:pt idx="26">
                  <c:v>90.560753088741478</c:v>
                </c:pt>
                <c:pt idx="27">
                  <c:v>101.25</c:v>
                </c:pt>
                <c:pt idx="28">
                  <c:v>118.07677587061734</c:v>
                </c:pt>
                <c:pt idx="29">
                  <c:v>109.04958734447371</c:v>
                </c:pt>
                <c:pt idx="30">
                  <c:v>103.2551451502539</c:v>
                </c:pt>
                <c:pt idx="31">
                  <c:v>101.25</c:v>
                </c:pt>
                <c:pt idx="32">
                  <c:v>103.2551451502539</c:v>
                </c:pt>
                <c:pt idx="33">
                  <c:v>109.04958734447371</c:v>
                </c:pt>
                <c:pt idx="34">
                  <c:v>118.07677587061734</c:v>
                </c:pt>
                <c:pt idx="35">
                  <c:v>154.21940539374415</c:v>
                </c:pt>
                <c:pt idx="36">
                  <c:v>147.42222525793051</c:v>
                </c:pt>
                <c:pt idx="37">
                  <c:v>143.18912319027586</c:v>
                </c:pt>
                <c:pt idx="38">
                  <c:v>141.75</c:v>
                </c:pt>
                <c:pt idx="39">
                  <c:v>143.18912319027586</c:v>
                </c:pt>
                <c:pt idx="40">
                  <c:v>147.42222525793051</c:v>
                </c:pt>
                <c:pt idx="41">
                  <c:v>154.21940539374415</c:v>
                </c:pt>
                <c:pt idx="42">
                  <c:v>192.10836785522903</c:v>
                </c:pt>
                <c:pt idx="43">
                  <c:v>186.69577526018097</c:v>
                </c:pt>
                <c:pt idx="44">
                  <c:v>183.37154904728268</c:v>
                </c:pt>
                <c:pt idx="45">
                  <c:v>182.25</c:v>
                </c:pt>
                <c:pt idx="46">
                  <c:v>183.37154904728268</c:v>
                </c:pt>
                <c:pt idx="47">
                  <c:v>186.69577526018097</c:v>
                </c:pt>
                <c:pt idx="48">
                  <c:v>192.10836785522903</c:v>
                </c:pt>
              </c:numCache>
            </c:numRef>
          </c:xVal>
          <c:yVal>
            <c:numRef>
              <c:f>Sheet2!$F$61:$F$109</c:f>
              <c:numCache>
                <c:formatCode>General</c:formatCode>
                <c:ptCount val="49"/>
                <c:pt idx="0">
                  <c:v>2628.3</c:v>
                </c:pt>
                <c:pt idx="1">
                  <c:v>6056.1</c:v>
                </c:pt>
                <c:pt idx="2">
                  <c:v>10179.299999999999</c:v>
                </c:pt>
                <c:pt idx="3">
                  <c:v>48638.8</c:v>
                </c:pt>
                <c:pt idx="4">
                  <c:v>10249.5</c:v>
                </c:pt>
                <c:pt idx="5">
                  <c:v>6148.2</c:v>
                </c:pt>
                <c:pt idx="6">
                  <c:v>2593.1999999999998</c:v>
                </c:pt>
                <c:pt idx="7">
                  <c:v>2039.2</c:v>
                </c:pt>
                <c:pt idx="8">
                  <c:v>4436.2</c:v>
                </c:pt>
                <c:pt idx="9">
                  <c:v>6934.1</c:v>
                </c:pt>
                <c:pt idx="10">
                  <c:v>8163.9</c:v>
                </c:pt>
                <c:pt idx="11">
                  <c:v>7020.2</c:v>
                </c:pt>
                <c:pt idx="12">
                  <c:v>4505.7</c:v>
                </c:pt>
                <c:pt idx="13">
                  <c:v>2092.4</c:v>
                </c:pt>
                <c:pt idx="14">
                  <c:v>1305.0999999999999</c:v>
                </c:pt>
                <c:pt idx="15">
                  <c:v>2632.1</c:v>
                </c:pt>
                <c:pt idx="16">
                  <c:v>3900.6</c:v>
                </c:pt>
                <c:pt idx="17">
                  <c:v>4358.8999999999996</c:v>
                </c:pt>
                <c:pt idx="18">
                  <c:v>4251.8999999999996</c:v>
                </c:pt>
                <c:pt idx="19">
                  <c:v>2586.9</c:v>
                </c:pt>
                <c:pt idx="20">
                  <c:v>1275</c:v>
                </c:pt>
                <c:pt idx="21">
                  <c:v>808.2</c:v>
                </c:pt>
                <c:pt idx="22">
                  <c:v>1627.7</c:v>
                </c:pt>
                <c:pt idx="23">
                  <c:v>1970.6</c:v>
                </c:pt>
                <c:pt idx="24">
                  <c:v>2216.9</c:v>
                </c:pt>
                <c:pt idx="25">
                  <c:v>1979.9</c:v>
                </c:pt>
                <c:pt idx="26">
                  <c:v>1441.1</c:v>
                </c:pt>
                <c:pt idx="27">
                  <c:v>712.5</c:v>
                </c:pt>
                <c:pt idx="28">
                  <c:v>532</c:v>
                </c:pt>
                <c:pt idx="29">
                  <c:v>866.4</c:v>
                </c:pt>
                <c:pt idx="30">
                  <c:v>1069.5</c:v>
                </c:pt>
                <c:pt idx="31">
                  <c:v>1168.4000000000001</c:v>
                </c:pt>
                <c:pt idx="32">
                  <c:v>1083.5</c:v>
                </c:pt>
                <c:pt idx="33">
                  <c:v>727.7</c:v>
                </c:pt>
                <c:pt idx="34">
                  <c:v>621.79999999999995</c:v>
                </c:pt>
                <c:pt idx="35">
                  <c:v>110.7</c:v>
                </c:pt>
                <c:pt idx="36">
                  <c:v>186.9</c:v>
                </c:pt>
                <c:pt idx="37">
                  <c:v>246</c:v>
                </c:pt>
                <c:pt idx="38">
                  <c:v>271.39999999999998</c:v>
                </c:pt>
                <c:pt idx="39">
                  <c:v>239.8</c:v>
                </c:pt>
                <c:pt idx="40">
                  <c:v>200.3</c:v>
                </c:pt>
                <c:pt idx="41">
                  <c:v>122.8</c:v>
                </c:pt>
                <c:pt idx="42">
                  <c:v>36.200000000000003</c:v>
                </c:pt>
                <c:pt idx="43">
                  <c:v>53.05</c:v>
                </c:pt>
                <c:pt idx="44">
                  <c:v>79.8</c:v>
                </c:pt>
                <c:pt idx="45">
                  <c:v>64.8</c:v>
                </c:pt>
                <c:pt idx="46">
                  <c:v>61.6</c:v>
                </c:pt>
                <c:pt idx="47">
                  <c:v>71.25</c:v>
                </c:pt>
                <c:pt idx="48">
                  <c:v>47.65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D-4256-B853-EB66A9F0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53208"/>
        <c:axId val="559850256"/>
      </c:scatterChart>
      <c:valAx>
        <c:axId val="5598532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0256"/>
        <c:crosses val="autoZero"/>
        <c:crossBetween val="midCat"/>
      </c:valAx>
      <c:valAx>
        <c:axId val="5598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</xdr:row>
      <xdr:rowOff>133350</xdr:rowOff>
    </xdr:from>
    <xdr:to>
      <xdr:col>19</xdr:col>
      <xdr:colOff>590550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280986</xdr:colOff>
      <xdr:row>35</xdr:row>
      <xdr:rowOff>114300</xdr:rowOff>
    </xdr:from>
    <xdr:to>
      <xdr:col>16</xdr:col>
      <xdr:colOff>47624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88470</xdr:colOff>
      <xdr:row>1</xdr:row>
      <xdr:rowOff>19052</xdr:rowOff>
    </xdr:from>
    <xdr:to>
      <xdr:col>25</xdr:col>
      <xdr:colOff>473990</xdr:colOff>
      <xdr:row>33</xdr:row>
      <xdr:rowOff>69021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3879013" y="212313"/>
          <a:ext cx="2746064" cy="6234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some data points repeated,</a:t>
          </a:r>
          <a:r>
            <a:rPr lang="en-GB" sz="1100" baseline="0"/>
            <a:t> </a:t>
          </a:r>
          <a:r>
            <a:rPr lang="en-GB" sz="1100"/>
            <a:t>detector cable</a:t>
          </a:r>
          <a:r>
            <a:rPr lang="en-GB" sz="1100" baseline="0"/>
            <a:t> stepped on, led to increases in counts. Repeated measurements fell inline with the trends.</a:t>
          </a:r>
        </a:p>
        <a:p>
          <a:endParaRPr lang="en-GB" sz="1100" baseline="0"/>
        </a:p>
        <a:p>
          <a:r>
            <a:rPr lang="en-GB" sz="1100" baseline="0"/>
            <a:t>z=-71,y=121.5: Couldnt take measurements for y=101.25 because supporting metal bars for the stack were blocking this level</a:t>
          </a:r>
        </a:p>
        <a:p>
          <a:endParaRPr lang="en-GB" sz="1100" baseline="0"/>
        </a:p>
        <a:p>
          <a:r>
            <a:rPr lang="en-GB" sz="1100" baseline="0"/>
            <a:t>error on distance measurements for x since the detector will not sit perfectly straignt in the slot (slong the z axis). Measure gap between detector and edge of slot when detector is straight to get maximum error. =-0.5cm</a:t>
          </a:r>
        </a:p>
        <a:p>
          <a:endParaRPr lang="en-GB" sz="1100" baseline="0"/>
        </a:p>
        <a:p>
          <a:r>
            <a:rPr lang="en-GB" sz="1100" baseline="0"/>
            <a:t>Face of graphite stack at z=+-71 is not flat and flush. Therefore the detector will be at different distances of z despite distance being noted as 71cm. +-1cm error</a:t>
          </a:r>
        </a:p>
        <a:p>
          <a:endParaRPr lang="en-GB" sz="1100" baseline="0"/>
        </a:p>
        <a:p>
          <a:endParaRPr lang="en-GB" sz="1100" baseline="0"/>
        </a:p>
        <a:p>
          <a:r>
            <a:rPr lang="en-GB" sz="1100"/>
            <a:t>Appears to be some sort of offset between the opposite x values on either side of the stack</a:t>
          </a:r>
          <a:r>
            <a:rPr lang="en-GB" sz="1100" baseline="0"/>
            <a:t> and the opposite z value readings. z difference could be due to the fact the source is not in the centre of the stack and is infact sitting at some small positive z value, hence there is a longer distance to the detector on the negative z side. x value difference could be due to a non-isotropic source (which might explain both differences) or some sort of difference in the electrics from the previous week. Not sure</a:t>
          </a:r>
          <a:endParaRPr lang="en-GB" sz="1100"/>
        </a:p>
      </xdr:txBody>
    </xdr:sp>
    <xdr:clientData/>
  </xdr:twoCellAnchor>
  <xdr:twoCellAnchor>
    <xdr:from>
      <xdr:col>10</xdr:col>
      <xdr:colOff>141378</xdr:colOff>
      <xdr:row>53</xdr:row>
      <xdr:rowOff>142969</xdr:rowOff>
    </xdr:from>
    <xdr:to>
      <xdr:col>21</xdr:col>
      <xdr:colOff>584517</xdr:colOff>
      <xdr:row>77</xdr:row>
      <xdr:rowOff>1142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4AF74-530E-4977-98EE-88050AAA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topLeftCell="C36" zoomScale="175" zoomScaleNormal="175" workbookViewId="0">
      <selection activeCell="D38" sqref="D38:D62"/>
    </sheetView>
  </sheetViews>
  <sheetFormatPr defaultRowHeight="15" x14ac:dyDescent="0.25"/>
  <cols>
    <col min="2" max="2" width="19.7109375" customWidth="1"/>
    <col min="3" max="3" width="10.140625" customWidth="1"/>
    <col min="4" max="4" width="16.7109375" customWidth="1"/>
    <col min="5" max="5" width="6.140625" customWidth="1"/>
    <col min="6" max="6" width="14.85546875" customWidth="1"/>
    <col min="7" max="7" width="9.28515625" customWidth="1"/>
    <col min="8" max="8" width="7.5703125" customWidth="1"/>
    <col min="9" max="9" width="6" customWidth="1"/>
    <col min="10" max="10" width="14.7109375" customWidth="1"/>
  </cols>
  <sheetData>
    <row r="2" spans="2:6" x14ac:dyDescent="0.25">
      <c r="B2" t="s">
        <v>0</v>
      </c>
      <c r="C2" t="s">
        <v>3</v>
      </c>
      <c r="D2" t="s">
        <v>1</v>
      </c>
      <c r="E2" t="s">
        <v>3</v>
      </c>
      <c r="F2" t="s">
        <v>2</v>
      </c>
    </row>
    <row r="3" spans="2:6" x14ac:dyDescent="0.25">
      <c r="B3">
        <v>1300</v>
      </c>
      <c r="C3">
        <v>0.5</v>
      </c>
      <c r="D3">
        <v>1</v>
      </c>
      <c r="E3">
        <v>0.2</v>
      </c>
      <c r="F3">
        <f>LN(D3)</f>
        <v>0</v>
      </c>
    </row>
    <row r="4" spans="2:6" x14ac:dyDescent="0.25">
      <c r="B4">
        <v>1350</v>
      </c>
      <c r="C4">
        <v>0.5</v>
      </c>
      <c r="D4">
        <v>1.1000000000000001</v>
      </c>
      <c r="E4">
        <v>0.2</v>
      </c>
      <c r="F4">
        <f t="shared" ref="F4:F9" si="0">LN(D4)</f>
        <v>9.5310179804324935E-2</v>
      </c>
    </row>
    <row r="5" spans="2:6" x14ac:dyDescent="0.25">
      <c r="B5">
        <v>1400</v>
      </c>
      <c r="C5">
        <v>0.5</v>
      </c>
      <c r="D5">
        <v>1.1000000000000001</v>
      </c>
      <c r="E5">
        <v>0.2</v>
      </c>
      <c r="F5">
        <f t="shared" si="0"/>
        <v>9.5310179804324935E-2</v>
      </c>
    </row>
    <row r="6" spans="2:6" x14ac:dyDescent="0.25">
      <c r="B6">
        <v>1450</v>
      </c>
      <c r="C6">
        <v>0.5</v>
      </c>
      <c r="D6">
        <v>1.1000000000000001</v>
      </c>
      <c r="E6">
        <v>0.2</v>
      </c>
      <c r="F6">
        <f t="shared" si="0"/>
        <v>9.5310179804324935E-2</v>
      </c>
    </row>
    <row r="7" spans="2:6" x14ac:dyDescent="0.25">
      <c r="B7">
        <v>1500</v>
      </c>
      <c r="C7">
        <v>0.5</v>
      </c>
      <c r="D7">
        <v>1.1000000000000001</v>
      </c>
      <c r="E7">
        <v>0.2</v>
      </c>
      <c r="F7">
        <f t="shared" si="0"/>
        <v>9.5310179804324935E-2</v>
      </c>
    </row>
    <row r="8" spans="2:6" x14ac:dyDescent="0.25">
      <c r="B8">
        <v>1550</v>
      </c>
      <c r="C8">
        <v>0.5</v>
      </c>
      <c r="D8">
        <v>1.1000000000000001</v>
      </c>
      <c r="E8">
        <v>0.2</v>
      </c>
      <c r="F8">
        <f t="shared" si="0"/>
        <v>9.5310179804324935E-2</v>
      </c>
    </row>
    <row r="9" spans="2:6" x14ac:dyDescent="0.25">
      <c r="B9">
        <v>1600</v>
      </c>
      <c r="C9">
        <v>0.5</v>
      </c>
      <c r="D9">
        <v>1.1000000000000001</v>
      </c>
      <c r="E9">
        <v>0.2</v>
      </c>
      <c r="F9">
        <f t="shared" si="0"/>
        <v>9.5310179804324935E-2</v>
      </c>
    </row>
    <row r="10" spans="2:6" x14ac:dyDescent="0.25">
      <c r="B10">
        <v>1650</v>
      </c>
      <c r="C10">
        <v>0.5</v>
      </c>
      <c r="D10">
        <v>1.1000000000000001</v>
      </c>
      <c r="E10">
        <v>0.2</v>
      </c>
      <c r="F10">
        <f t="shared" ref="F10:F17" si="1">LN(D10)</f>
        <v>9.5310179804324935E-2</v>
      </c>
    </row>
    <row r="11" spans="2:6" x14ac:dyDescent="0.25">
      <c r="B11">
        <v>1700</v>
      </c>
      <c r="C11">
        <v>0.5</v>
      </c>
      <c r="D11">
        <v>1.1000000000000001</v>
      </c>
      <c r="E11">
        <v>0.2</v>
      </c>
      <c r="F11">
        <f t="shared" si="1"/>
        <v>9.5310179804324935E-2</v>
      </c>
    </row>
    <row r="12" spans="2:6" x14ac:dyDescent="0.25">
      <c r="B12">
        <v>1750</v>
      </c>
      <c r="C12">
        <v>0.5</v>
      </c>
      <c r="D12">
        <v>1.1000000000000001</v>
      </c>
      <c r="E12">
        <v>0.2</v>
      </c>
      <c r="F12">
        <f t="shared" si="1"/>
        <v>9.5310179804324935E-2</v>
      </c>
    </row>
    <row r="13" spans="2:6" x14ac:dyDescent="0.25">
      <c r="B13">
        <v>1800</v>
      </c>
      <c r="C13">
        <v>0.5</v>
      </c>
      <c r="D13">
        <v>1.1000000000000001</v>
      </c>
      <c r="E13">
        <v>0.2</v>
      </c>
      <c r="F13">
        <f t="shared" si="1"/>
        <v>9.5310179804324935E-2</v>
      </c>
    </row>
    <row r="14" spans="2:6" x14ac:dyDescent="0.25">
      <c r="B14">
        <v>1850</v>
      </c>
      <c r="C14">
        <v>0.5</v>
      </c>
      <c r="D14">
        <v>1.1000000000000001</v>
      </c>
      <c r="E14">
        <v>0.2</v>
      </c>
      <c r="F14">
        <f t="shared" si="1"/>
        <v>9.5310179804324935E-2</v>
      </c>
    </row>
    <row r="15" spans="2:6" x14ac:dyDescent="0.25">
      <c r="B15">
        <v>1900</v>
      </c>
      <c r="C15">
        <v>0.5</v>
      </c>
      <c r="D15">
        <v>1.1000000000000001</v>
      </c>
      <c r="E15">
        <v>0.2</v>
      </c>
      <c r="F15">
        <f t="shared" si="1"/>
        <v>9.5310179804324935E-2</v>
      </c>
    </row>
    <row r="16" spans="2:6" x14ac:dyDescent="0.25">
      <c r="B16">
        <v>1950</v>
      </c>
      <c r="C16">
        <v>0.5</v>
      </c>
      <c r="D16">
        <v>1.1000000000000001</v>
      </c>
      <c r="E16">
        <v>0.2</v>
      </c>
      <c r="F16">
        <f t="shared" si="1"/>
        <v>9.5310179804324935E-2</v>
      </c>
    </row>
    <row r="17" spans="2:11" x14ac:dyDescent="0.25">
      <c r="B17">
        <v>2000</v>
      </c>
      <c r="C17">
        <v>0.5</v>
      </c>
      <c r="D17">
        <v>1.1000000000000001</v>
      </c>
      <c r="E17">
        <v>0.2</v>
      </c>
      <c r="F17">
        <f t="shared" si="1"/>
        <v>9.5310179804324935E-2</v>
      </c>
    </row>
    <row r="19" spans="2:11" x14ac:dyDescent="0.25">
      <c r="D19" t="s">
        <v>4</v>
      </c>
      <c r="H19" t="s">
        <v>5</v>
      </c>
    </row>
    <row r="20" spans="2:11" x14ac:dyDescent="0.25">
      <c r="B20" t="s">
        <v>0</v>
      </c>
      <c r="C20" t="s">
        <v>3</v>
      </c>
      <c r="D20" t="s">
        <v>1</v>
      </c>
      <c r="E20" t="s">
        <v>3</v>
      </c>
      <c r="F20" t="s">
        <v>6</v>
      </c>
      <c r="G20" t="s">
        <v>3</v>
      </c>
      <c r="H20" t="s">
        <v>1</v>
      </c>
      <c r="I20" t="s">
        <v>3</v>
      </c>
      <c r="J20" t="s">
        <v>7</v>
      </c>
      <c r="K20" t="s">
        <v>3</v>
      </c>
    </row>
    <row r="21" spans="2:11" x14ac:dyDescent="0.25">
      <c r="B21">
        <v>1400</v>
      </c>
      <c r="C21">
        <v>0.5</v>
      </c>
      <c r="D21">
        <v>1.2</v>
      </c>
      <c r="E21">
        <v>0.2</v>
      </c>
      <c r="F21">
        <f>LN(D21)</f>
        <v>0.18232155679395459</v>
      </c>
      <c r="G21">
        <f>LN(E21)</f>
        <v>-1.6094379124341003</v>
      </c>
      <c r="H21">
        <v>2.6</v>
      </c>
      <c r="I21">
        <v>0.2</v>
      </c>
      <c r="J21">
        <f>LN(H21)</f>
        <v>0.95551144502743635</v>
      </c>
      <c r="K21">
        <f>LN(I21)</f>
        <v>-1.6094379124341003</v>
      </c>
    </row>
    <row r="22" spans="2:11" x14ac:dyDescent="0.25">
      <c r="B22">
        <v>1450</v>
      </c>
      <c r="C22">
        <v>0.5</v>
      </c>
      <c r="D22">
        <v>1.2</v>
      </c>
      <c r="E22">
        <v>0.2</v>
      </c>
      <c r="F22">
        <f t="shared" ref="F22:F31" si="2">LN(D22)</f>
        <v>0.18232155679395459</v>
      </c>
      <c r="G22">
        <f t="shared" ref="G22:G31" si="3">LN(E22)</f>
        <v>-1.6094379124341003</v>
      </c>
      <c r="H22">
        <v>3.2</v>
      </c>
      <c r="I22">
        <v>0.2</v>
      </c>
      <c r="J22">
        <f t="shared" ref="J22:J31" si="4">LN(H22)</f>
        <v>1.1631508098056809</v>
      </c>
      <c r="K22">
        <f t="shared" ref="K22:K31" si="5">LN(I22)</f>
        <v>-1.6094379124341003</v>
      </c>
    </row>
    <row r="23" spans="2:11" x14ac:dyDescent="0.25">
      <c r="B23">
        <v>1500</v>
      </c>
      <c r="C23">
        <v>0.5</v>
      </c>
      <c r="D23">
        <v>1.2</v>
      </c>
      <c r="E23">
        <v>0.2</v>
      </c>
      <c r="F23">
        <f t="shared" si="2"/>
        <v>0.18232155679395459</v>
      </c>
      <c r="G23">
        <f t="shared" si="3"/>
        <v>-1.6094379124341003</v>
      </c>
      <c r="H23">
        <v>3.8</v>
      </c>
      <c r="I23">
        <v>0.2</v>
      </c>
      <c r="J23">
        <f t="shared" si="4"/>
        <v>1.33500106673234</v>
      </c>
      <c r="K23">
        <f t="shared" si="5"/>
        <v>-1.6094379124341003</v>
      </c>
    </row>
    <row r="24" spans="2:11" x14ac:dyDescent="0.25">
      <c r="B24">
        <v>1550</v>
      </c>
      <c r="C24">
        <v>0.5</v>
      </c>
      <c r="D24">
        <v>1.2</v>
      </c>
      <c r="E24">
        <v>0.2</v>
      </c>
      <c r="F24">
        <f t="shared" si="2"/>
        <v>0.18232155679395459</v>
      </c>
      <c r="G24">
        <f t="shared" si="3"/>
        <v>-1.6094379124341003</v>
      </c>
      <c r="H24">
        <v>4.5999999999999996</v>
      </c>
      <c r="I24">
        <v>0.2</v>
      </c>
      <c r="J24">
        <f t="shared" si="4"/>
        <v>1.5260563034950492</v>
      </c>
      <c r="K24">
        <f t="shared" si="5"/>
        <v>-1.6094379124341003</v>
      </c>
    </row>
    <row r="25" spans="2:11" x14ac:dyDescent="0.25">
      <c r="B25">
        <v>1600</v>
      </c>
      <c r="C25">
        <v>0.5</v>
      </c>
      <c r="D25">
        <v>1.2</v>
      </c>
      <c r="E25">
        <v>0.2</v>
      </c>
      <c r="F25">
        <f t="shared" si="2"/>
        <v>0.18232155679395459</v>
      </c>
      <c r="G25">
        <f t="shared" si="3"/>
        <v>-1.6094379124341003</v>
      </c>
      <c r="H25">
        <v>5.8</v>
      </c>
      <c r="I25">
        <v>0.2</v>
      </c>
      <c r="J25">
        <f t="shared" si="4"/>
        <v>1.7578579175523736</v>
      </c>
      <c r="K25">
        <f t="shared" si="5"/>
        <v>-1.6094379124341003</v>
      </c>
    </row>
    <row r="26" spans="2:11" x14ac:dyDescent="0.25">
      <c r="B26">
        <v>1650</v>
      </c>
      <c r="C26">
        <v>0.5</v>
      </c>
      <c r="D26">
        <v>1.4</v>
      </c>
      <c r="E26">
        <v>0.4</v>
      </c>
      <c r="F26">
        <f t="shared" si="2"/>
        <v>0.33647223662121289</v>
      </c>
      <c r="G26">
        <f t="shared" si="3"/>
        <v>-0.916290731874155</v>
      </c>
      <c r="H26">
        <v>7.2</v>
      </c>
      <c r="I26">
        <v>0.4</v>
      </c>
      <c r="J26">
        <f t="shared" si="4"/>
        <v>1.9740810260220096</v>
      </c>
      <c r="K26">
        <f t="shared" si="5"/>
        <v>-0.916290731874155</v>
      </c>
    </row>
    <row r="27" spans="2:11" x14ac:dyDescent="0.25">
      <c r="B27">
        <v>1700</v>
      </c>
      <c r="C27">
        <v>0.5</v>
      </c>
      <c r="D27">
        <v>1.6</v>
      </c>
      <c r="E27">
        <v>0.4</v>
      </c>
      <c r="F27">
        <f t="shared" si="2"/>
        <v>0.47000362924573563</v>
      </c>
      <c r="G27">
        <f t="shared" si="3"/>
        <v>-0.916290731874155</v>
      </c>
      <c r="H27">
        <v>7.8</v>
      </c>
      <c r="I27">
        <v>0.4</v>
      </c>
      <c r="J27">
        <f t="shared" si="4"/>
        <v>2.0541237336955462</v>
      </c>
      <c r="K27">
        <f t="shared" si="5"/>
        <v>-0.916290731874155</v>
      </c>
    </row>
    <row r="28" spans="2:11" x14ac:dyDescent="0.25">
      <c r="B28">
        <v>1750</v>
      </c>
      <c r="C28">
        <v>0.5</v>
      </c>
      <c r="D28">
        <v>1.6</v>
      </c>
      <c r="E28">
        <v>0.4</v>
      </c>
      <c r="F28">
        <f t="shared" si="2"/>
        <v>0.47000362924573563</v>
      </c>
      <c r="G28">
        <f t="shared" si="3"/>
        <v>-0.916290731874155</v>
      </c>
      <c r="H28">
        <v>11.6</v>
      </c>
      <c r="I28">
        <v>0.4</v>
      </c>
      <c r="J28">
        <f t="shared" si="4"/>
        <v>2.451005098112319</v>
      </c>
      <c r="K28">
        <f t="shared" si="5"/>
        <v>-0.916290731874155</v>
      </c>
    </row>
    <row r="29" spans="2:11" x14ac:dyDescent="0.25">
      <c r="B29">
        <v>1800</v>
      </c>
      <c r="C29">
        <v>0.5</v>
      </c>
      <c r="D29">
        <v>1.6</v>
      </c>
      <c r="E29">
        <v>0.4</v>
      </c>
      <c r="F29">
        <f t="shared" si="2"/>
        <v>0.47000362924573563</v>
      </c>
      <c r="G29">
        <f t="shared" si="3"/>
        <v>-0.916290731874155</v>
      </c>
      <c r="H29">
        <v>12.4</v>
      </c>
      <c r="I29">
        <v>0.4</v>
      </c>
      <c r="J29">
        <f t="shared" si="4"/>
        <v>2.5176964726109912</v>
      </c>
      <c r="K29">
        <f t="shared" si="5"/>
        <v>-0.916290731874155</v>
      </c>
    </row>
    <row r="30" spans="2:11" x14ac:dyDescent="0.25">
      <c r="B30">
        <v>1850</v>
      </c>
      <c r="C30">
        <v>0.5</v>
      </c>
      <c r="D30">
        <v>2</v>
      </c>
      <c r="E30">
        <v>1</v>
      </c>
      <c r="F30">
        <f t="shared" si="2"/>
        <v>0.69314718055994529</v>
      </c>
      <c r="G30">
        <f t="shared" si="3"/>
        <v>0</v>
      </c>
      <c r="H30">
        <v>13</v>
      </c>
      <c r="I30">
        <v>1</v>
      </c>
      <c r="J30">
        <f t="shared" si="4"/>
        <v>2.5649493574615367</v>
      </c>
      <c r="K30">
        <f t="shared" si="5"/>
        <v>0</v>
      </c>
    </row>
    <row r="31" spans="2:11" x14ac:dyDescent="0.25">
      <c r="B31">
        <v>1900</v>
      </c>
      <c r="C31">
        <v>0.5</v>
      </c>
      <c r="D31">
        <v>2</v>
      </c>
      <c r="E31">
        <v>1</v>
      </c>
      <c r="F31">
        <f t="shared" si="2"/>
        <v>0.69314718055994529</v>
      </c>
      <c r="G31">
        <f t="shared" si="3"/>
        <v>0</v>
      </c>
      <c r="H31">
        <v>13</v>
      </c>
      <c r="I31">
        <v>1</v>
      </c>
      <c r="J31">
        <f t="shared" si="4"/>
        <v>2.5649493574615367</v>
      </c>
      <c r="K31">
        <f t="shared" si="5"/>
        <v>0</v>
      </c>
    </row>
    <row r="32" spans="2:11" x14ac:dyDescent="0.25">
      <c r="B32">
        <v>1950</v>
      </c>
      <c r="C32">
        <v>0.5</v>
      </c>
    </row>
    <row r="33" spans="2:4" x14ac:dyDescent="0.25">
      <c r="B33">
        <v>2000</v>
      </c>
      <c r="C33">
        <v>0.5</v>
      </c>
    </row>
    <row r="36" spans="2:4" x14ac:dyDescent="0.25">
      <c r="B36" t="s">
        <v>9</v>
      </c>
    </row>
    <row r="37" spans="2:4" x14ac:dyDescent="0.25">
      <c r="B37" t="s">
        <v>8</v>
      </c>
      <c r="C37" t="s">
        <v>10</v>
      </c>
      <c r="D37" t="s">
        <v>3</v>
      </c>
    </row>
    <row r="38" spans="2:4" x14ac:dyDescent="0.25">
      <c r="B38">
        <v>0.3</v>
      </c>
      <c r="C38">
        <v>1679</v>
      </c>
      <c r="D38">
        <f>SQRT(C38)</f>
        <v>40.975602497095757</v>
      </c>
    </row>
    <row r="39" spans="2:4" x14ac:dyDescent="0.25">
      <c r="B39">
        <v>0.4</v>
      </c>
      <c r="C39">
        <v>617</v>
      </c>
      <c r="D39">
        <f t="shared" ref="D39:D62" si="6">SQRT(C39)</f>
        <v>24.839484696748443</v>
      </c>
    </row>
    <row r="40" spans="2:4" x14ac:dyDescent="0.25">
      <c r="B40">
        <v>0.5</v>
      </c>
      <c r="C40">
        <v>675</v>
      </c>
      <c r="D40">
        <f t="shared" si="6"/>
        <v>25.98076211353316</v>
      </c>
    </row>
    <row r="41" spans="2:4" x14ac:dyDescent="0.25">
      <c r="B41">
        <v>0.6</v>
      </c>
      <c r="C41">
        <v>1024</v>
      </c>
      <c r="D41">
        <f t="shared" si="6"/>
        <v>32</v>
      </c>
    </row>
    <row r="42" spans="2:4" x14ac:dyDescent="0.25">
      <c r="B42">
        <v>0.7</v>
      </c>
      <c r="C42">
        <v>1379</v>
      </c>
      <c r="D42">
        <f t="shared" si="6"/>
        <v>37.134889255254286</v>
      </c>
    </row>
    <row r="43" spans="2:4" x14ac:dyDescent="0.25">
      <c r="B43">
        <v>0.8</v>
      </c>
      <c r="C43">
        <v>1451</v>
      </c>
      <c r="D43">
        <f t="shared" si="6"/>
        <v>38.091993909481822</v>
      </c>
    </row>
    <row r="44" spans="2:4" x14ac:dyDescent="0.25">
      <c r="B44">
        <v>0.9</v>
      </c>
      <c r="C44">
        <v>1422</v>
      </c>
      <c r="D44">
        <f t="shared" si="6"/>
        <v>37.709415269929607</v>
      </c>
    </row>
    <row r="45" spans="2:4" x14ac:dyDescent="0.25">
      <c r="B45">
        <v>1</v>
      </c>
      <c r="C45">
        <v>1348</v>
      </c>
      <c r="D45">
        <f t="shared" si="6"/>
        <v>36.715119501371639</v>
      </c>
    </row>
    <row r="46" spans="2:4" x14ac:dyDescent="0.25">
      <c r="B46">
        <v>1.1000000000000001</v>
      </c>
      <c r="C46">
        <v>1547</v>
      </c>
      <c r="D46">
        <f t="shared" si="6"/>
        <v>39.331920878594275</v>
      </c>
    </row>
    <row r="47" spans="2:4" x14ac:dyDescent="0.25">
      <c r="B47">
        <v>1.2</v>
      </c>
      <c r="C47">
        <v>1741</v>
      </c>
      <c r="D47">
        <f t="shared" si="6"/>
        <v>41.725292090050132</v>
      </c>
    </row>
    <row r="48" spans="2:4" x14ac:dyDescent="0.25">
      <c r="B48">
        <v>1.3</v>
      </c>
      <c r="C48">
        <v>2019</v>
      </c>
      <c r="D48">
        <f t="shared" si="6"/>
        <v>44.933283877321941</v>
      </c>
    </row>
    <row r="49" spans="2:4" x14ac:dyDescent="0.25">
      <c r="B49">
        <v>1.4</v>
      </c>
      <c r="C49">
        <v>2258</v>
      </c>
      <c r="D49">
        <f t="shared" si="6"/>
        <v>47.518417482066887</v>
      </c>
    </row>
    <row r="50" spans="2:4" x14ac:dyDescent="0.25">
      <c r="B50">
        <v>1.5</v>
      </c>
      <c r="C50">
        <v>2568</v>
      </c>
      <c r="D50">
        <f t="shared" si="6"/>
        <v>50.675437837279709</v>
      </c>
    </row>
    <row r="51" spans="2:4" x14ac:dyDescent="0.25">
      <c r="B51">
        <v>1.6</v>
      </c>
      <c r="C51">
        <v>2798</v>
      </c>
      <c r="D51">
        <f t="shared" si="6"/>
        <v>52.896124621752776</v>
      </c>
    </row>
    <row r="52" spans="2:4" x14ac:dyDescent="0.25">
      <c r="B52">
        <v>1.7</v>
      </c>
      <c r="C52">
        <v>3281</v>
      </c>
      <c r="D52">
        <f t="shared" si="6"/>
        <v>57.280013966478741</v>
      </c>
    </row>
    <row r="53" spans="2:4" x14ac:dyDescent="0.25">
      <c r="B53">
        <v>1.8</v>
      </c>
      <c r="C53">
        <v>4599</v>
      </c>
      <c r="D53">
        <f t="shared" si="6"/>
        <v>67.815927332743897</v>
      </c>
    </row>
    <row r="54" spans="2:4" x14ac:dyDescent="0.25">
      <c r="B54">
        <v>1.9</v>
      </c>
      <c r="C54">
        <v>8577</v>
      </c>
      <c r="D54">
        <f t="shared" si="6"/>
        <v>92.612094242598786</v>
      </c>
    </row>
    <row r="55" spans="2:4" x14ac:dyDescent="0.25">
      <c r="B55">
        <v>2</v>
      </c>
      <c r="C55">
        <v>11648</v>
      </c>
      <c r="D55">
        <f t="shared" si="6"/>
        <v>107.92590050585633</v>
      </c>
    </row>
    <row r="56" spans="2:4" x14ac:dyDescent="0.25">
      <c r="B56">
        <v>2.1</v>
      </c>
      <c r="C56">
        <v>6918</v>
      </c>
      <c r="D56">
        <f t="shared" si="6"/>
        <v>83.174515327713209</v>
      </c>
    </row>
    <row r="57" spans="2:4" x14ac:dyDescent="0.25">
      <c r="B57">
        <v>2.2000000000000002</v>
      </c>
      <c r="C57">
        <v>2018</v>
      </c>
      <c r="D57">
        <f t="shared" si="6"/>
        <v>44.922154890432402</v>
      </c>
    </row>
    <row r="58" spans="2:4" x14ac:dyDescent="0.25">
      <c r="B58">
        <v>2.2999999999999998</v>
      </c>
      <c r="C58">
        <v>815</v>
      </c>
      <c r="D58">
        <f t="shared" si="6"/>
        <v>28.548204847240395</v>
      </c>
    </row>
    <row r="59" spans="2:4" x14ac:dyDescent="0.25">
      <c r="B59">
        <v>2.4</v>
      </c>
      <c r="C59">
        <v>778</v>
      </c>
      <c r="D59">
        <f t="shared" si="6"/>
        <v>27.892651361962706</v>
      </c>
    </row>
    <row r="60" spans="2:4" x14ac:dyDescent="0.25">
      <c r="B60">
        <v>2.5</v>
      </c>
      <c r="C60">
        <v>796</v>
      </c>
      <c r="D60">
        <f t="shared" si="6"/>
        <v>28.21347195933177</v>
      </c>
    </row>
    <row r="61" spans="2:4" x14ac:dyDescent="0.25">
      <c r="B61">
        <v>2.6</v>
      </c>
      <c r="C61">
        <v>390</v>
      </c>
      <c r="D61">
        <f t="shared" si="6"/>
        <v>19.748417658131498</v>
      </c>
    </row>
    <row r="62" spans="2:4" x14ac:dyDescent="0.25">
      <c r="B62">
        <v>2.7</v>
      </c>
      <c r="C62">
        <v>174</v>
      </c>
      <c r="D62">
        <f t="shared" si="6"/>
        <v>13.19090595827292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tabSelected="1" topLeftCell="U37" zoomScale="64" zoomScaleNormal="64" workbookViewId="0">
      <selection activeCell="AS89" sqref="AS89"/>
    </sheetView>
  </sheetViews>
  <sheetFormatPr defaultRowHeight="15" x14ac:dyDescent="0.25"/>
  <cols>
    <col min="9" max="9" width="12.42578125" customWidth="1"/>
    <col min="11" max="11" width="12.28515625" customWidth="1"/>
    <col min="25" max="25" width="17.140625" bestFit="1" customWidth="1"/>
    <col min="28" max="29" width="10.28515625" customWidth="1"/>
    <col min="32" max="32" width="12.7109375" customWidth="1"/>
    <col min="37" max="37" width="10.140625" customWidth="1"/>
    <col min="41" max="41" width="11.140625" customWidth="1"/>
    <col min="43" max="43" width="14" customWidth="1"/>
    <col min="44" max="44" width="13.42578125" customWidth="1"/>
    <col min="45" max="45" width="11" customWidth="1"/>
    <col min="46" max="46" width="17.140625" bestFit="1" customWidth="1"/>
  </cols>
  <sheetData>
    <row r="1" spans="1:68" ht="15.75" thickBot="1" x14ac:dyDescent="0.3">
      <c r="B1" t="s">
        <v>15</v>
      </c>
      <c r="O1" t="s">
        <v>15</v>
      </c>
      <c r="AB1" t="s">
        <v>15</v>
      </c>
      <c r="AJ1" s="15"/>
      <c r="AK1" t="s">
        <v>20</v>
      </c>
      <c r="AM1" t="s">
        <v>15</v>
      </c>
      <c r="AX1" t="s">
        <v>15</v>
      </c>
      <c r="BI1" t="s">
        <v>15</v>
      </c>
    </row>
    <row r="2" spans="1:68" ht="15.75" thickBot="1" x14ac:dyDescent="0.3">
      <c r="B2" t="s">
        <v>11</v>
      </c>
      <c r="C2" t="s">
        <v>12</v>
      </c>
      <c r="D2" t="s">
        <v>13</v>
      </c>
      <c r="E2" t="s">
        <v>19</v>
      </c>
      <c r="F2" t="s">
        <v>14</v>
      </c>
      <c r="G2" t="s">
        <v>16</v>
      </c>
      <c r="H2" t="s">
        <v>17</v>
      </c>
      <c r="K2" s="3" t="s">
        <v>18</v>
      </c>
      <c r="L2" s="1">
        <v>0.4</v>
      </c>
      <c r="M2" s="2">
        <v>2.8</v>
      </c>
      <c r="O2" t="s">
        <v>11</v>
      </c>
      <c r="P2" t="s">
        <v>12</v>
      </c>
      <c r="Q2" t="s">
        <v>13</v>
      </c>
      <c r="R2" t="s">
        <v>19</v>
      </c>
      <c r="S2" t="s">
        <v>14</v>
      </c>
      <c r="T2" t="s">
        <v>16</v>
      </c>
      <c r="U2" t="s">
        <v>17</v>
      </c>
      <c r="AB2" t="s">
        <v>11</v>
      </c>
      <c r="AC2" t="s">
        <v>12</v>
      </c>
      <c r="AD2" t="s">
        <v>13</v>
      </c>
      <c r="AE2" t="s">
        <v>19</v>
      </c>
      <c r="AF2" t="s">
        <v>14</v>
      </c>
      <c r="AG2" t="s">
        <v>16</v>
      </c>
      <c r="AH2" t="s">
        <v>17</v>
      </c>
      <c r="AJ2" s="15"/>
      <c r="AM2" t="s">
        <v>11</v>
      </c>
      <c r="AN2" t="s">
        <v>12</v>
      </c>
      <c r="AO2" t="s">
        <v>13</v>
      </c>
      <c r="AP2" t="s">
        <v>19</v>
      </c>
      <c r="AQ2" t="s">
        <v>14</v>
      </c>
      <c r="AR2" t="s">
        <v>16</v>
      </c>
      <c r="AS2" t="s">
        <v>17</v>
      </c>
      <c r="AU2" s="14" t="s">
        <v>21</v>
      </c>
      <c r="AV2" s="2" t="s">
        <v>17</v>
      </c>
      <c r="AX2" t="s">
        <v>11</v>
      </c>
      <c r="AY2" t="s">
        <v>12</v>
      </c>
      <c r="AZ2" t="s">
        <v>13</v>
      </c>
      <c r="BA2" t="s">
        <v>19</v>
      </c>
      <c r="BB2" t="s">
        <v>14</v>
      </c>
      <c r="BC2" t="s">
        <v>16</v>
      </c>
      <c r="BD2" t="s">
        <v>17</v>
      </c>
      <c r="BI2" t="s">
        <v>11</v>
      </c>
      <c r="BJ2" t="s">
        <v>12</v>
      </c>
      <c r="BK2" t="s">
        <v>13</v>
      </c>
      <c r="BL2" t="s">
        <v>19</v>
      </c>
      <c r="BM2" t="s">
        <v>14</v>
      </c>
      <c r="BN2" t="s">
        <v>16</v>
      </c>
      <c r="BO2" t="s">
        <v>17</v>
      </c>
    </row>
    <row r="3" spans="1:68" x14ac:dyDescent="0.25">
      <c r="A3" s="4"/>
      <c r="B3" s="4">
        <v>-60.75</v>
      </c>
      <c r="C3" s="4">
        <v>20.25</v>
      </c>
      <c r="D3" s="4">
        <v>0</v>
      </c>
      <c r="E3" s="4">
        <f t="shared" ref="E3:E9" si="0">SQRT((B3)^2+(C3)^2+(D3)^2)</f>
        <v>64.036122618409678</v>
      </c>
      <c r="F3" s="8">
        <v>10</v>
      </c>
      <c r="G3" s="8">
        <v>26283</v>
      </c>
      <c r="H3" s="4">
        <f>G3/F3</f>
        <v>2628.3</v>
      </c>
      <c r="I3" s="4"/>
      <c r="N3" s="4"/>
      <c r="O3" s="4">
        <v>-60.75</v>
      </c>
      <c r="P3" s="4">
        <v>20.25</v>
      </c>
      <c r="Q3" s="4">
        <v>71</v>
      </c>
      <c r="R3" s="4">
        <f t="shared" ref="R3:R51" si="1">SQRT((O3)^2+(P3)^2+(Q3)^2)</f>
        <v>95.611845500439955</v>
      </c>
      <c r="S3" s="4">
        <v>10</v>
      </c>
      <c r="T3" s="4">
        <v>8007</v>
      </c>
      <c r="U3" s="4">
        <f>T3/S3</f>
        <v>800.7</v>
      </c>
      <c r="V3" s="4"/>
      <c r="AA3" s="4"/>
      <c r="AB3" s="4">
        <v>-60.75</v>
      </c>
      <c r="AC3" s="4">
        <v>20.25</v>
      </c>
      <c r="AD3" s="4">
        <v>-71</v>
      </c>
      <c r="AE3" s="4">
        <f t="shared" ref="AE3:AE51" si="2">SQRT((AB3)^2+(AC3)^2+(AD3)^2)</f>
        <v>95.611845500439955</v>
      </c>
      <c r="AF3" s="4">
        <v>10</v>
      </c>
      <c r="AG3" s="4">
        <v>7201</v>
      </c>
      <c r="AH3" s="4">
        <f>AG3/AF3</f>
        <v>720.1</v>
      </c>
      <c r="AI3" s="4"/>
      <c r="AJ3" s="15"/>
      <c r="AL3" s="4"/>
      <c r="AM3" s="4">
        <v>-60.75</v>
      </c>
      <c r="AN3" s="4">
        <v>20.25</v>
      </c>
      <c r="AO3" s="4">
        <v>-71</v>
      </c>
      <c r="AP3" s="4">
        <f t="shared" ref="AP3:AP51" si="3">SQRT((AM3)^2+(AN3)^2+(AO3)^2)</f>
        <v>95.611845500439955</v>
      </c>
      <c r="AQ3" s="4">
        <v>20</v>
      </c>
      <c r="AR3" s="4">
        <v>125</v>
      </c>
      <c r="AS3" s="4">
        <f>AR3/AQ3</f>
        <v>6.25</v>
      </c>
      <c r="AT3" s="4"/>
      <c r="AU3" s="16">
        <v>405</v>
      </c>
      <c r="AV3" s="17">
        <v>20.25</v>
      </c>
      <c r="AW3" s="4"/>
      <c r="AX3" s="4">
        <v>-60.75</v>
      </c>
      <c r="AY3" s="4">
        <v>20.25</v>
      </c>
      <c r="AZ3" s="4">
        <v>71</v>
      </c>
      <c r="BA3" s="4">
        <f t="shared" ref="BA3:BA51" si="4">SQRT((AX3)^2+(AY3)^2+(AZ3)^2)</f>
        <v>95.611845500439955</v>
      </c>
      <c r="BB3" s="4">
        <v>20</v>
      </c>
      <c r="BC3" s="4">
        <v>73</v>
      </c>
      <c r="BD3" s="4">
        <f>BC3/BB3</f>
        <v>3.65</v>
      </c>
      <c r="BE3" s="4"/>
      <c r="BH3" s="4"/>
      <c r="BI3" s="4">
        <v>-60.75</v>
      </c>
      <c r="BJ3" s="4">
        <v>20.25</v>
      </c>
      <c r="BK3" s="4">
        <v>0</v>
      </c>
      <c r="BL3" s="4">
        <f t="shared" ref="BL3:BL51" si="5">SQRT((BI3)^2+(BJ3)^2+(BK3)^2)</f>
        <v>64.036122618409678</v>
      </c>
      <c r="BM3" s="4">
        <v>20</v>
      </c>
      <c r="BN3" s="4">
        <v>492</v>
      </c>
      <c r="BO3" s="4">
        <f>BN3/BM3</f>
        <v>24.6</v>
      </c>
      <c r="BP3" s="4"/>
    </row>
    <row r="4" spans="1:68" x14ac:dyDescent="0.25">
      <c r="B4" s="6">
        <v>-40.5</v>
      </c>
      <c r="C4">
        <v>20.25</v>
      </c>
      <c r="D4">
        <v>0</v>
      </c>
      <c r="E4" s="6">
        <f t="shared" si="0"/>
        <v>45.280376544370739</v>
      </c>
      <c r="F4" s="5">
        <v>10</v>
      </c>
      <c r="G4">
        <v>60561</v>
      </c>
      <c r="H4" s="6">
        <f t="shared" ref="H4:H9" si="6">G4/F4</f>
        <v>6056.1</v>
      </c>
      <c r="O4" s="6">
        <v>-40.5</v>
      </c>
      <c r="P4" s="6">
        <v>20.25</v>
      </c>
      <c r="Q4" s="6">
        <v>71</v>
      </c>
      <c r="R4" s="6">
        <f t="shared" si="1"/>
        <v>84.209931124541356</v>
      </c>
      <c r="S4" s="6">
        <v>10</v>
      </c>
      <c r="T4" s="6">
        <v>16746</v>
      </c>
      <c r="U4" s="6">
        <f t="shared" ref="U4:U51" si="7">T4/S4</f>
        <v>1674.6</v>
      </c>
      <c r="AB4" s="6">
        <v>-40.5</v>
      </c>
      <c r="AC4" s="6">
        <v>20.25</v>
      </c>
      <c r="AD4" s="6">
        <v>-71</v>
      </c>
      <c r="AE4" s="6">
        <f t="shared" si="2"/>
        <v>84.209931124541356</v>
      </c>
      <c r="AF4" s="6">
        <v>10</v>
      </c>
      <c r="AG4" s="5">
        <v>15032</v>
      </c>
      <c r="AH4" s="6">
        <f t="shared" ref="AH4:AH14" si="8">AG4/AF4</f>
        <v>1503.2</v>
      </c>
      <c r="AJ4" s="15"/>
      <c r="AM4" s="6">
        <v>-40.5</v>
      </c>
      <c r="AN4" s="6">
        <v>20.25</v>
      </c>
      <c r="AO4" s="6">
        <v>-71</v>
      </c>
      <c r="AP4" s="6">
        <f t="shared" si="3"/>
        <v>84.209931124541356</v>
      </c>
      <c r="AQ4" s="6">
        <v>20</v>
      </c>
      <c r="AR4" s="5">
        <v>182</v>
      </c>
      <c r="AS4" s="6">
        <f t="shared" ref="AS4:AS14" si="9">AR4/AQ4</f>
        <v>9.1</v>
      </c>
      <c r="AU4" s="16">
        <v>500</v>
      </c>
      <c r="AV4" s="17">
        <v>25</v>
      </c>
      <c r="AX4" s="6">
        <v>-40.5</v>
      </c>
      <c r="AY4" s="6">
        <v>20.25</v>
      </c>
      <c r="AZ4" s="6">
        <v>71</v>
      </c>
      <c r="BA4" s="6">
        <f t="shared" si="4"/>
        <v>84.209931124541356</v>
      </c>
      <c r="BB4" s="6">
        <v>20</v>
      </c>
      <c r="BC4" s="5">
        <v>251</v>
      </c>
      <c r="BD4" s="6">
        <f t="shared" ref="BD4:BD14" si="10">BC4/BB4</f>
        <v>12.55</v>
      </c>
      <c r="BI4" s="6">
        <v>-40.5</v>
      </c>
      <c r="BJ4" s="6">
        <v>20.25</v>
      </c>
      <c r="BK4" s="6">
        <v>0</v>
      </c>
      <c r="BL4" s="6">
        <f t="shared" si="5"/>
        <v>45.280376544370739</v>
      </c>
      <c r="BM4" s="6">
        <v>20</v>
      </c>
      <c r="BN4" s="5">
        <v>1738</v>
      </c>
      <c r="BO4" s="6">
        <f t="shared" ref="BO4:BO14" si="11">BN4/BM4</f>
        <v>86.9</v>
      </c>
    </row>
    <row r="5" spans="1:68" x14ac:dyDescent="0.25">
      <c r="B5" s="6">
        <v>-20.25</v>
      </c>
      <c r="C5">
        <v>20.25</v>
      </c>
      <c r="D5">
        <v>0</v>
      </c>
      <c r="E5" s="6">
        <f t="shared" si="0"/>
        <v>28.637824638055175</v>
      </c>
      <c r="F5" s="5">
        <v>10</v>
      </c>
      <c r="G5" s="5">
        <v>101793</v>
      </c>
      <c r="H5" s="6">
        <f>G5/F5</f>
        <v>10179.299999999999</v>
      </c>
      <c r="O5" s="6">
        <v>-20.25</v>
      </c>
      <c r="P5" s="6">
        <v>20.25</v>
      </c>
      <c r="Q5" s="6">
        <v>71</v>
      </c>
      <c r="R5" s="6">
        <f t="shared" si="1"/>
        <v>76.557984560723639</v>
      </c>
      <c r="S5" s="6">
        <v>10</v>
      </c>
      <c r="T5" s="5">
        <v>26821</v>
      </c>
      <c r="U5" s="6">
        <f t="shared" si="7"/>
        <v>2682.1</v>
      </c>
      <c r="AB5" s="6">
        <v>-20.25</v>
      </c>
      <c r="AC5" s="6">
        <v>20.25</v>
      </c>
      <c r="AD5" s="6">
        <v>-71</v>
      </c>
      <c r="AE5" s="6">
        <f t="shared" si="2"/>
        <v>76.557984560723639</v>
      </c>
      <c r="AF5" s="6">
        <v>10</v>
      </c>
      <c r="AG5" s="5">
        <v>23288</v>
      </c>
      <c r="AH5" s="6">
        <f t="shared" si="8"/>
        <v>2328.8000000000002</v>
      </c>
      <c r="AJ5" s="15"/>
      <c r="AM5" s="6">
        <v>-20.25</v>
      </c>
      <c r="AN5" s="6">
        <v>20.25</v>
      </c>
      <c r="AO5" s="6">
        <v>-71</v>
      </c>
      <c r="AP5" s="6">
        <f t="shared" si="3"/>
        <v>76.557984560723639</v>
      </c>
      <c r="AQ5" s="6">
        <v>20</v>
      </c>
      <c r="AR5" s="5">
        <v>375</v>
      </c>
      <c r="AS5" s="6">
        <f t="shared" si="9"/>
        <v>18.75</v>
      </c>
      <c r="AU5" s="16">
        <v>701</v>
      </c>
      <c r="AV5" s="17">
        <v>35.049999999999997</v>
      </c>
      <c r="AX5" s="6">
        <v>-20.25</v>
      </c>
      <c r="AY5" s="6">
        <v>20.25</v>
      </c>
      <c r="AZ5" s="6">
        <v>71</v>
      </c>
      <c r="BA5" s="6">
        <f t="shared" si="4"/>
        <v>76.557984560723639</v>
      </c>
      <c r="BB5" s="6">
        <v>20</v>
      </c>
      <c r="BC5" s="5">
        <v>513</v>
      </c>
      <c r="BD5" s="6">
        <f t="shared" si="10"/>
        <v>25.65</v>
      </c>
      <c r="BI5" s="6">
        <v>-20.25</v>
      </c>
      <c r="BJ5" s="6">
        <v>20.25</v>
      </c>
      <c r="BK5" s="6">
        <v>0</v>
      </c>
      <c r="BL5" s="6">
        <f t="shared" si="5"/>
        <v>28.637824638055175</v>
      </c>
      <c r="BM5" s="6">
        <v>20</v>
      </c>
      <c r="BN5" s="5">
        <v>5017</v>
      </c>
      <c r="BO5" s="6">
        <f t="shared" si="11"/>
        <v>250.85</v>
      </c>
    </row>
    <row r="6" spans="1:68" x14ac:dyDescent="0.25">
      <c r="B6" s="6">
        <v>0</v>
      </c>
      <c r="C6">
        <v>20.25</v>
      </c>
      <c r="D6">
        <v>0</v>
      </c>
      <c r="E6" s="6">
        <f t="shared" si="0"/>
        <v>20.25</v>
      </c>
      <c r="F6" s="5">
        <v>10</v>
      </c>
      <c r="G6" s="5">
        <v>486388</v>
      </c>
      <c r="H6" s="6">
        <f t="shared" si="6"/>
        <v>48638.8</v>
      </c>
      <c r="O6" s="6">
        <v>0</v>
      </c>
      <c r="P6" s="6">
        <v>20.25</v>
      </c>
      <c r="Q6" s="6">
        <v>71</v>
      </c>
      <c r="R6" s="6">
        <f t="shared" si="1"/>
        <v>73.831311108499222</v>
      </c>
      <c r="S6" s="6">
        <v>10</v>
      </c>
      <c r="T6" s="5">
        <v>30213</v>
      </c>
      <c r="U6" s="6">
        <f t="shared" si="7"/>
        <v>3021.3</v>
      </c>
      <c r="AB6" s="6">
        <v>0</v>
      </c>
      <c r="AC6" s="6">
        <v>20.25</v>
      </c>
      <c r="AD6" s="6">
        <v>-71</v>
      </c>
      <c r="AE6" s="6">
        <f t="shared" si="2"/>
        <v>73.831311108499222</v>
      </c>
      <c r="AF6" s="6">
        <v>10</v>
      </c>
      <c r="AG6" s="5">
        <v>27653</v>
      </c>
      <c r="AH6" s="6">
        <f t="shared" si="8"/>
        <v>2765.3</v>
      </c>
      <c r="AJ6" s="15"/>
      <c r="AM6" s="6">
        <v>0</v>
      </c>
      <c r="AN6" s="6">
        <v>20.25</v>
      </c>
      <c r="AO6" s="6">
        <v>-71</v>
      </c>
      <c r="AP6" s="6">
        <f t="shared" si="3"/>
        <v>73.831311108499222</v>
      </c>
      <c r="AQ6" s="6">
        <v>20</v>
      </c>
      <c r="AR6" s="5">
        <v>553</v>
      </c>
      <c r="AS6" s="6">
        <f t="shared" si="9"/>
        <v>27.65</v>
      </c>
      <c r="AU6" s="16">
        <v>809</v>
      </c>
      <c r="AV6" s="17">
        <v>40.450000000000003</v>
      </c>
      <c r="AX6" s="6">
        <v>0</v>
      </c>
      <c r="AY6" s="6">
        <v>20.25</v>
      </c>
      <c r="AZ6" s="6">
        <v>71</v>
      </c>
      <c r="BA6" s="6">
        <f t="shared" si="4"/>
        <v>73.831311108499222</v>
      </c>
      <c r="BB6" s="6">
        <v>20</v>
      </c>
      <c r="BC6" s="5">
        <v>713</v>
      </c>
      <c r="BD6" s="6">
        <f t="shared" si="10"/>
        <v>35.65</v>
      </c>
      <c r="BI6" s="6">
        <v>0</v>
      </c>
      <c r="BJ6" s="6">
        <v>20.25</v>
      </c>
      <c r="BK6" s="6">
        <v>0</v>
      </c>
      <c r="BL6" s="6">
        <f t="shared" si="5"/>
        <v>20.25</v>
      </c>
      <c r="BM6" s="6">
        <v>20</v>
      </c>
      <c r="BN6" s="5">
        <v>7854</v>
      </c>
      <c r="BO6" s="6">
        <f t="shared" si="11"/>
        <v>392.7</v>
      </c>
    </row>
    <row r="7" spans="1:68" x14ac:dyDescent="0.25">
      <c r="B7">
        <v>20.25</v>
      </c>
      <c r="C7">
        <v>20.25</v>
      </c>
      <c r="D7">
        <v>0</v>
      </c>
      <c r="E7" s="6">
        <f t="shared" si="0"/>
        <v>28.637824638055175</v>
      </c>
      <c r="F7" s="5">
        <v>10</v>
      </c>
      <c r="G7" s="5">
        <v>102495</v>
      </c>
      <c r="H7" s="6">
        <f t="shared" si="6"/>
        <v>10249.5</v>
      </c>
      <c r="O7">
        <v>20.25</v>
      </c>
      <c r="P7" s="6">
        <v>20.25</v>
      </c>
      <c r="Q7" s="6">
        <v>71</v>
      </c>
      <c r="R7" s="6">
        <f t="shared" si="1"/>
        <v>76.557984560723639</v>
      </c>
      <c r="S7" s="6">
        <v>10</v>
      </c>
      <c r="T7" s="5">
        <v>26892</v>
      </c>
      <c r="U7" s="6">
        <f t="shared" si="7"/>
        <v>2689.2</v>
      </c>
      <c r="AB7">
        <v>20.25</v>
      </c>
      <c r="AC7" s="6">
        <v>20.25</v>
      </c>
      <c r="AD7" s="6">
        <v>-71</v>
      </c>
      <c r="AE7" s="6">
        <f t="shared" si="2"/>
        <v>76.557984560723639</v>
      </c>
      <c r="AF7" s="6">
        <v>10</v>
      </c>
      <c r="AG7" s="5">
        <v>23602</v>
      </c>
      <c r="AH7" s="6">
        <f t="shared" si="8"/>
        <v>2360.1999999999998</v>
      </c>
      <c r="AJ7" s="15"/>
      <c r="AM7">
        <v>20.25</v>
      </c>
      <c r="AN7" s="6">
        <v>20.25</v>
      </c>
      <c r="AO7" s="6">
        <v>-71</v>
      </c>
      <c r="AP7" s="6">
        <f t="shared" si="3"/>
        <v>76.557984560723639</v>
      </c>
      <c r="AQ7" s="6">
        <v>20</v>
      </c>
      <c r="AR7" s="5">
        <v>493</v>
      </c>
      <c r="AS7" s="6">
        <f t="shared" si="9"/>
        <v>24.65</v>
      </c>
      <c r="AU7" s="16">
        <v>747</v>
      </c>
      <c r="AV7" s="17">
        <v>37.35</v>
      </c>
      <c r="AX7">
        <v>20.25</v>
      </c>
      <c r="AY7" s="6">
        <v>20.25</v>
      </c>
      <c r="AZ7" s="6">
        <v>71</v>
      </c>
      <c r="BA7" s="6">
        <f t="shared" si="4"/>
        <v>76.557984560723639</v>
      </c>
      <c r="BB7" s="6">
        <v>20</v>
      </c>
      <c r="BC7" s="5">
        <v>491</v>
      </c>
      <c r="BD7" s="6">
        <f t="shared" si="10"/>
        <v>24.55</v>
      </c>
      <c r="BI7">
        <v>20.25</v>
      </c>
      <c r="BJ7" s="6">
        <v>20.25</v>
      </c>
      <c r="BK7" s="6">
        <v>0</v>
      </c>
      <c r="BL7" s="6">
        <f t="shared" si="5"/>
        <v>28.637824638055175</v>
      </c>
      <c r="BM7" s="6">
        <v>20</v>
      </c>
      <c r="BN7" s="5">
        <v>5237</v>
      </c>
      <c r="BO7" s="6">
        <f t="shared" si="11"/>
        <v>261.85000000000002</v>
      </c>
    </row>
    <row r="8" spans="1:68" x14ac:dyDescent="0.25">
      <c r="B8">
        <v>40.5</v>
      </c>
      <c r="C8">
        <v>20.25</v>
      </c>
      <c r="D8">
        <v>0</v>
      </c>
      <c r="E8" s="6">
        <f t="shared" si="0"/>
        <v>45.280376544370739</v>
      </c>
      <c r="F8" s="5">
        <v>10</v>
      </c>
      <c r="G8" s="5">
        <v>61482</v>
      </c>
      <c r="H8" s="6">
        <f t="shared" si="6"/>
        <v>6148.2</v>
      </c>
      <c r="O8">
        <v>40.5</v>
      </c>
      <c r="P8" s="6">
        <v>20.25</v>
      </c>
      <c r="Q8" s="6">
        <v>71</v>
      </c>
      <c r="R8" s="6">
        <f t="shared" si="1"/>
        <v>84.209931124541356</v>
      </c>
      <c r="S8" s="6">
        <v>10</v>
      </c>
      <c r="T8" s="5">
        <v>17228</v>
      </c>
      <c r="U8" s="6">
        <f t="shared" si="7"/>
        <v>1722.8</v>
      </c>
      <c r="AB8">
        <v>40.5</v>
      </c>
      <c r="AC8" s="6">
        <v>20.25</v>
      </c>
      <c r="AD8" s="6">
        <v>-71</v>
      </c>
      <c r="AE8" s="6">
        <f t="shared" si="2"/>
        <v>84.209931124541356</v>
      </c>
      <c r="AF8" s="6">
        <v>10</v>
      </c>
      <c r="AG8" s="5">
        <v>15573</v>
      </c>
      <c r="AH8" s="6">
        <f t="shared" si="8"/>
        <v>1557.3</v>
      </c>
      <c r="AJ8" s="15"/>
      <c r="AM8">
        <v>40.5</v>
      </c>
      <c r="AN8" s="6">
        <v>20.25</v>
      </c>
      <c r="AO8" s="6">
        <v>-71</v>
      </c>
      <c r="AP8" s="6">
        <f t="shared" si="3"/>
        <v>84.209931124541356</v>
      </c>
      <c r="AQ8" s="6">
        <v>20</v>
      </c>
      <c r="AR8" s="5">
        <v>317</v>
      </c>
      <c r="AS8" s="6">
        <f t="shared" si="9"/>
        <v>15.85</v>
      </c>
      <c r="AU8" s="16">
        <v>593</v>
      </c>
      <c r="AV8" s="17">
        <v>29.65</v>
      </c>
      <c r="AX8">
        <v>40.5</v>
      </c>
      <c r="AY8" s="6">
        <v>20.25</v>
      </c>
      <c r="AZ8" s="6">
        <v>71</v>
      </c>
      <c r="BA8" s="6">
        <f t="shared" si="4"/>
        <v>84.209931124541356</v>
      </c>
      <c r="BB8" s="6">
        <v>20</v>
      </c>
      <c r="BC8" s="5">
        <v>215</v>
      </c>
      <c r="BD8" s="6">
        <f t="shared" si="10"/>
        <v>10.75</v>
      </c>
      <c r="BI8">
        <v>40.5</v>
      </c>
      <c r="BJ8" s="6">
        <v>20.25</v>
      </c>
      <c r="BK8" s="6">
        <v>0</v>
      </c>
      <c r="BL8" s="6">
        <f t="shared" si="5"/>
        <v>45.280376544370739</v>
      </c>
      <c r="BM8" s="6">
        <v>20</v>
      </c>
      <c r="BN8" s="5">
        <v>1787</v>
      </c>
      <c r="BO8" s="6">
        <f t="shared" si="11"/>
        <v>89.35</v>
      </c>
    </row>
    <row r="9" spans="1:68" x14ac:dyDescent="0.25">
      <c r="B9">
        <v>60.75</v>
      </c>
      <c r="C9">
        <v>20.25</v>
      </c>
      <c r="D9">
        <v>0</v>
      </c>
      <c r="E9" s="6">
        <f t="shared" si="0"/>
        <v>64.036122618409678</v>
      </c>
      <c r="F9" s="5">
        <v>10</v>
      </c>
      <c r="G9" s="5">
        <v>25932</v>
      </c>
      <c r="H9" s="6">
        <f t="shared" si="6"/>
        <v>2593.1999999999998</v>
      </c>
      <c r="O9">
        <v>60.75</v>
      </c>
      <c r="P9" s="6">
        <v>20.25</v>
      </c>
      <c r="Q9" s="6">
        <v>71</v>
      </c>
      <c r="R9" s="6">
        <f t="shared" si="1"/>
        <v>95.611845500439955</v>
      </c>
      <c r="S9" s="6">
        <v>10</v>
      </c>
      <c r="T9" s="5">
        <v>7908</v>
      </c>
      <c r="U9" s="6">
        <f t="shared" si="7"/>
        <v>790.8</v>
      </c>
      <c r="AB9">
        <v>60.75</v>
      </c>
      <c r="AC9" s="6">
        <v>20.25</v>
      </c>
      <c r="AD9" s="6">
        <v>-71</v>
      </c>
      <c r="AE9" s="6">
        <f t="shared" si="2"/>
        <v>95.611845500439955</v>
      </c>
      <c r="AF9" s="6">
        <v>10</v>
      </c>
      <c r="AG9" s="5">
        <v>7446</v>
      </c>
      <c r="AH9" s="6">
        <f t="shared" si="8"/>
        <v>744.6</v>
      </c>
      <c r="AJ9" s="15"/>
      <c r="AM9">
        <v>60.75</v>
      </c>
      <c r="AN9" s="6">
        <v>20.25</v>
      </c>
      <c r="AO9" s="6">
        <v>-71</v>
      </c>
      <c r="AP9" s="6">
        <f t="shared" si="3"/>
        <v>95.611845500439955</v>
      </c>
      <c r="AQ9" s="6">
        <v>20</v>
      </c>
      <c r="AR9" s="5">
        <v>277</v>
      </c>
      <c r="AS9" s="6">
        <f t="shared" si="9"/>
        <v>13.85</v>
      </c>
      <c r="AU9" s="16">
        <v>355</v>
      </c>
      <c r="AV9" s="17">
        <v>17.75</v>
      </c>
      <c r="AX9">
        <v>60.75</v>
      </c>
      <c r="AY9" s="6">
        <v>20.25</v>
      </c>
      <c r="AZ9" s="6">
        <v>71</v>
      </c>
      <c r="BA9" s="6">
        <f t="shared" si="4"/>
        <v>95.611845500439955</v>
      </c>
      <c r="BB9" s="6">
        <v>20</v>
      </c>
      <c r="BC9" s="5">
        <v>57</v>
      </c>
      <c r="BD9" s="6">
        <f t="shared" si="10"/>
        <v>2.85</v>
      </c>
      <c r="BI9">
        <v>60.75</v>
      </c>
      <c r="BJ9" s="6">
        <v>20.25</v>
      </c>
      <c r="BK9" s="6">
        <v>0</v>
      </c>
      <c r="BL9" s="6">
        <f t="shared" si="5"/>
        <v>64.036122618409678</v>
      </c>
      <c r="BM9" s="6">
        <v>20</v>
      </c>
      <c r="BN9" s="5">
        <v>405</v>
      </c>
      <c r="BO9" s="6">
        <f t="shared" si="11"/>
        <v>20.25</v>
      </c>
    </row>
    <row r="10" spans="1:68" x14ac:dyDescent="0.25">
      <c r="A10" s="4"/>
      <c r="B10" s="4">
        <v>-60.75</v>
      </c>
      <c r="C10" s="4">
        <v>40.5</v>
      </c>
      <c r="D10" s="4">
        <v>0</v>
      </c>
      <c r="E10" s="10">
        <f t="shared" ref="E10:E20" si="12">SQRT((B10)^2+(C10)^2+(D10)^2)</f>
        <v>73.012413328145783</v>
      </c>
      <c r="F10" s="10">
        <v>10</v>
      </c>
      <c r="G10" s="10">
        <v>25580</v>
      </c>
      <c r="H10" s="10">
        <f t="shared" ref="H10:H20" si="13">G10/F10</f>
        <v>2558</v>
      </c>
      <c r="I10" s="4"/>
      <c r="J10">
        <v>20392</v>
      </c>
      <c r="K10">
        <v>10</v>
      </c>
      <c r="L10">
        <f>J10/K10</f>
        <v>2039.2</v>
      </c>
      <c r="N10" s="4"/>
      <c r="O10" s="4">
        <v>-60.75</v>
      </c>
      <c r="P10" s="4">
        <v>40.5</v>
      </c>
      <c r="Q10" s="4">
        <v>71</v>
      </c>
      <c r="R10" s="4">
        <f t="shared" si="1"/>
        <v>101.84209591323227</v>
      </c>
      <c r="S10" s="4">
        <v>10</v>
      </c>
      <c r="T10" s="4">
        <v>6409</v>
      </c>
      <c r="U10" s="4">
        <f t="shared" si="7"/>
        <v>640.9</v>
      </c>
      <c r="V10" s="4"/>
      <c r="AA10" s="4"/>
      <c r="AB10" s="4">
        <v>-60.75</v>
      </c>
      <c r="AC10" s="4">
        <v>40.5</v>
      </c>
      <c r="AD10" s="4">
        <v>-71</v>
      </c>
      <c r="AE10" s="4">
        <f t="shared" si="2"/>
        <v>101.84209591323227</v>
      </c>
      <c r="AF10" s="4">
        <v>10</v>
      </c>
      <c r="AG10" s="4">
        <v>6144</v>
      </c>
      <c r="AH10" s="4">
        <f t="shared" si="8"/>
        <v>614.4</v>
      </c>
      <c r="AI10" s="4"/>
      <c r="AJ10" s="15"/>
      <c r="AL10" s="4"/>
      <c r="AM10" s="4">
        <v>-60.75</v>
      </c>
      <c r="AN10" s="4">
        <v>40.5</v>
      </c>
      <c r="AO10" s="4">
        <v>-71</v>
      </c>
      <c r="AP10" s="4">
        <f t="shared" si="3"/>
        <v>101.84209591323227</v>
      </c>
      <c r="AQ10" s="4">
        <v>20</v>
      </c>
      <c r="AR10" s="4">
        <v>346</v>
      </c>
      <c r="AS10" s="4">
        <f t="shared" si="9"/>
        <v>17.3</v>
      </c>
      <c r="AT10" s="4"/>
      <c r="AU10" s="16">
        <v>396</v>
      </c>
      <c r="AV10" s="17">
        <v>19.8</v>
      </c>
      <c r="AW10" s="4"/>
      <c r="AX10" s="4">
        <v>-60.75</v>
      </c>
      <c r="AY10" s="4">
        <v>40.5</v>
      </c>
      <c r="AZ10" s="4">
        <v>71</v>
      </c>
      <c r="BA10" s="4">
        <f t="shared" si="4"/>
        <v>101.84209591323227</v>
      </c>
      <c r="BB10" s="4">
        <v>20</v>
      </c>
      <c r="BC10" s="4">
        <v>41</v>
      </c>
      <c r="BD10" s="4">
        <f t="shared" si="10"/>
        <v>2.0499999999999998</v>
      </c>
      <c r="BE10" s="4"/>
      <c r="BH10" s="4"/>
      <c r="BI10" s="4">
        <v>-60.75</v>
      </c>
      <c r="BJ10" s="4">
        <v>40.5</v>
      </c>
      <c r="BK10" s="4">
        <v>0</v>
      </c>
      <c r="BL10" s="4">
        <f t="shared" si="5"/>
        <v>73.012413328145783</v>
      </c>
      <c r="BM10" s="4">
        <v>20</v>
      </c>
      <c r="BN10" s="4">
        <v>223</v>
      </c>
      <c r="BO10" s="4">
        <f t="shared" si="11"/>
        <v>11.15</v>
      </c>
      <c r="BP10" s="4"/>
    </row>
    <row r="11" spans="1:68" x14ac:dyDescent="0.25">
      <c r="B11" s="6">
        <v>-40.5</v>
      </c>
      <c r="C11" s="6">
        <v>40.5</v>
      </c>
      <c r="D11" s="6">
        <v>0</v>
      </c>
      <c r="E11" s="6">
        <f t="shared" si="12"/>
        <v>57.27564927611035</v>
      </c>
      <c r="F11" s="6">
        <v>10</v>
      </c>
      <c r="G11" s="6">
        <v>44362</v>
      </c>
      <c r="H11" s="6">
        <f t="shared" si="13"/>
        <v>4436.2</v>
      </c>
      <c r="O11" s="6">
        <v>-40.5</v>
      </c>
      <c r="P11" s="5">
        <v>40.5</v>
      </c>
      <c r="Q11" s="6">
        <v>71</v>
      </c>
      <c r="R11" s="6">
        <f t="shared" si="1"/>
        <v>91.222256056293631</v>
      </c>
      <c r="S11" s="6">
        <v>10</v>
      </c>
      <c r="T11" s="5">
        <v>13848</v>
      </c>
      <c r="U11" s="6">
        <f t="shared" si="7"/>
        <v>1384.8</v>
      </c>
      <c r="AB11" s="6">
        <v>-40.5</v>
      </c>
      <c r="AC11" s="5">
        <v>40.5</v>
      </c>
      <c r="AD11" s="6">
        <v>-71</v>
      </c>
      <c r="AE11" s="6">
        <f t="shared" si="2"/>
        <v>91.222256056293631</v>
      </c>
      <c r="AF11" s="6">
        <v>10</v>
      </c>
      <c r="AG11" s="5">
        <v>12267</v>
      </c>
      <c r="AH11" s="6">
        <f t="shared" si="8"/>
        <v>1226.7</v>
      </c>
      <c r="AJ11" s="15"/>
      <c r="AM11" s="6">
        <v>-40.5</v>
      </c>
      <c r="AN11" s="5">
        <v>40.5</v>
      </c>
      <c r="AO11" s="6">
        <v>-71</v>
      </c>
      <c r="AP11" s="6">
        <f t="shared" si="3"/>
        <v>91.222256056293631</v>
      </c>
      <c r="AQ11" s="6">
        <v>20</v>
      </c>
      <c r="AR11" s="5">
        <v>580</v>
      </c>
      <c r="AS11" s="6">
        <f t="shared" si="9"/>
        <v>29</v>
      </c>
      <c r="AU11" s="16">
        <v>424</v>
      </c>
      <c r="AV11" s="17">
        <v>21.2</v>
      </c>
      <c r="AX11" s="6">
        <v>-40.5</v>
      </c>
      <c r="AY11" s="5">
        <v>40.5</v>
      </c>
      <c r="AZ11" s="6">
        <v>71</v>
      </c>
      <c r="BA11" s="6">
        <f t="shared" si="4"/>
        <v>91.222256056293631</v>
      </c>
      <c r="BB11" s="6">
        <v>20</v>
      </c>
      <c r="BC11" s="5">
        <v>122</v>
      </c>
      <c r="BD11" s="6">
        <f t="shared" si="10"/>
        <v>6.1</v>
      </c>
      <c r="BI11" s="6">
        <v>-40.5</v>
      </c>
      <c r="BJ11" s="5">
        <v>40.5</v>
      </c>
      <c r="BK11" s="6">
        <v>0</v>
      </c>
      <c r="BL11" s="6">
        <f t="shared" si="5"/>
        <v>57.27564927611035</v>
      </c>
      <c r="BM11" s="6">
        <v>20</v>
      </c>
      <c r="BN11" s="5">
        <v>786</v>
      </c>
      <c r="BO11" s="6">
        <f t="shared" si="11"/>
        <v>39.299999999999997</v>
      </c>
    </row>
    <row r="12" spans="1:68" x14ac:dyDescent="0.25">
      <c r="B12" s="6">
        <v>-20.25</v>
      </c>
      <c r="C12" s="6">
        <v>40.5</v>
      </c>
      <c r="D12" s="6">
        <v>0</v>
      </c>
      <c r="E12" s="6">
        <f t="shared" si="12"/>
        <v>45.280376544370739</v>
      </c>
      <c r="F12" s="6">
        <v>10</v>
      </c>
      <c r="G12" s="6">
        <v>69341</v>
      </c>
      <c r="H12" s="6">
        <f t="shared" si="13"/>
        <v>6934.1</v>
      </c>
      <c r="O12" s="6">
        <v>-20.25</v>
      </c>
      <c r="P12" s="5">
        <v>40.5</v>
      </c>
      <c r="Q12" s="6">
        <v>71</v>
      </c>
      <c r="R12" s="12">
        <f t="shared" si="1"/>
        <v>84.209931124541356</v>
      </c>
      <c r="S12" s="12">
        <v>10</v>
      </c>
      <c r="T12" s="12">
        <v>28444</v>
      </c>
      <c r="U12" s="12">
        <f t="shared" si="7"/>
        <v>2844.4</v>
      </c>
      <c r="W12">
        <v>19821</v>
      </c>
      <c r="X12">
        <v>10</v>
      </c>
      <c r="Y12">
        <f>W12/X12</f>
        <v>1982.1</v>
      </c>
      <c r="AB12" s="6">
        <v>-20.25</v>
      </c>
      <c r="AC12" s="5">
        <v>40.5</v>
      </c>
      <c r="AD12" s="6">
        <v>-71</v>
      </c>
      <c r="AE12" s="5">
        <f t="shared" si="2"/>
        <v>84.209931124541356</v>
      </c>
      <c r="AF12" s="5">
        <v>10</v>
      </c>
      <c r="AG12" s="5">
        <v>18002</v>
      </c>
      <c r="AH12" s="5">
        <f t="shared" si="8"/>
        <v>1800.2</v>
      </c>
      <c r="AJ12" s="15"/>
      <c r="AM12" s="6">
        <v>-20.25</v>
      </c>
      <c r="AN12" s="5">
        <v>40.5</v>
      </c>
      <c r="AO12" s="6">
        <v>-71</v>
      </c>
      <c r="AP12" s="5">
        <f t="shared" si="3"/>
        <v>84.209931124541356</v>
      </c>
      <c r="AQ12" s="6">
        <v>20</v>
      </c>
      <c r="AR12" s="5">
        <v>750</v>
      </c>
      <c r="AS12" s="5">
        <f t="shared" si="9"/>
        <v>37.5</v>
      </c>
      <c r="AU12" s="16">
        <v>550</v>
      </c>
      <c r="AV12" s="17">
        <v>27.5</v>
      </c>
      <c r="AX12" s="6">
        <v>-20.25</v>
      </c>
      <c r="AY12" s="5">
        <v>40.5</v>
      </c>
      <c r="AZ12" s="6">
        <v>71</v>
      </c>
      <c r="BA12" s="5">
        <f t="shared" si="4"/>
        <v>84.209931124541356</v>
      </c>
      <c r="BB12" s="6">
        <v>20</v>
      </c>
      <c r="BC12" s="5">
        <v>234</v>
      </c>
      <c r="BD12" s="5">
        <f t="shared" si="10"/>
        <v>11.7</v>
      </c>
      <c r="BI12" s="6">
        <v>-20.25</v>
      </c>
      <c r="BJ12" s="5">
        <v>40.5</v>
      </c>
      <c r="BK12" s="6">
        <v>0</v>
      </c>
      <c r="BL12" s="5">
        <f t="shared" si="5"/>
        <v>45.280376544370739</v>
      </c>
      <c r="BM12" s="6">
        <v>20</v>
      </c>
      <c r="BN12" s="5">
        <v>1812</v>
      </c>
      <c r="BO12" s="5">
        <f t="shared" si="11"/>
        <v>90.6</v>
      </c>
    </row>
    <row r="13" spans="1:68" x14ac:dyDescent="0.25">
      <c r="B13" s="6">
        <v>0</v>
      </c>
      <c r="C13" s="6">
        <v>40.5</v>
      </c>
      <c r="D13" s="6">
        <v>0</v>
      </c>
      <c r="E13" s="6">
        <f t="shared" si="12"/>
        <v>40.5</v>
      </c>
      <c r="F13" s="6">
        <v>10</v>
      </c>
      <c r="G13" s="6">
        <v>81639</v>
      </c>
      <c r="H13" s="6">
        <f t="shared" si="13"/>
        <v>8163.9</v>
      </c>
      <c r="O13" s="6">
        <v>0</v>
      </c>
      <c r="P13" s="5">
        <v>40.5</v>
      </c>
      <c r="Q13" s="6">
        <v>71</v>
      </c>
      <c r="R13" s="6">
        <f t="shared" si="1"/>
        <v>81.738913621359075</v>
      </c>
      <c r="S13" s="6">
        <v>10</v>
      </c>
      <c r="T13" s="5">
        <v>23367</v>
      </c>
      <c r="U13" s="6">
        <f t="shared" si="7"/>
        <v>2336.6999999999998</v>
      </c>
      <c r="AB13" s="6">
        <v>0</v>
      </c>
      <c r="AC13" s="5">
        <v>40.5</v>
      </c>
      <c r="AD13" s="6">
        <v>-71</v>
      </c>
      <c r="AE13" s="6">
        <f t="shared" si="2"/>
        <v>81.738913621359075</v>
      </c>
      <c r="AF13" s="6">
        <v>10</v>
      </c>
      <c r="AG13" s="5">
        <v>20328</v>
      </c>
      <c r="AH13" s="6">
        <f t="shared" si="8"/>
        <v>2032.8</v>
      </c>
      <c r="AJ13" s="15"/>
      <c r="AM13" s="6">
        <v>0</v>
      </c>
      <c r="AN13" s="5">
        <v>40.5</v>
      </c>
      <c r="AO13" s="6">
        <v>-71</v>
      </c>
      <c r="AP13" s="6">
        <f t="shared" si="3"/>
        <v>81.738913621359075</v>
      </c>
      <c r="AQ13" s="6">
        <v>20</v>
      </c>
      <c r="AR13" s="5">
        <v>801</v>
      </c>
      <c r="AS13" s="6">
        <f t="shared" si="9"/>
        <v>40.049999999999997</v>
      </c>
      <c r="AU13" s="16">
        <v>591</v>
      </c>
      <c r="AV13" s="17">
        <v>29.55</v>
      </c>
      <c r="AX13" s="6">
        <v>0</v>
      </c>
      <c r="AY13" s="5">
        <v>40.5</v>
      </c>
      <c r="AZ13" s="6">
        <v>71</v>
      </c>
      <c r="BA13" s="6">
        <f t="shared" si="4"/>
        <v>81.738913621359075</v>
      </c>
      <c r="BB13" s="6">
        <v>20</v>
      </c>
      <c r="BC13" s="5">
        <v>327</v>
      </c>
      <c r="BD13" s="6">
        <f t="shared" si="10"/>
        <v>16.350000000000001</v>
      </c>
      <c r="BI13" s="6">
        <v>0</v>
      </c>
      <c r="BJ13" s="5">
        <v>40.5</v>
      </c>
      <c r="BK13" s="6">
        <v>0</v>
      </c>
      <c r="BL13" s="6">
        <f t="shared" si="5"/>
        <v>40.5</v>
      </c>
      <c r="BM13" s="6">
        <v>20</v>
      </c>
      <c r="BN13" s="5">
        <v>2538</v>
      </c>
      <c r="BO13" s="6">
        <f t="shared" si="11"/>
        <v>126.9</v>
      </c>
    </row>
    <row r="14" spans="1:68" x14ac:dyDescent="0.25">
      <c r="B14">
        <v>20.25</v>
      </c>
      <c r="C14" s="6">
        <v>40.5</v>
      </c>
      <c r="D14">
        <v>0</v>
      </c>
      <c r="E14">
        <f t="shared" si="12"/>
        <v>45.280376544370739</v>
      </c>
      <c r="F14">
        <v>10</v>
      </c>
      <c r="G14">
        <v>70202</v>
      </c>
      <c r="H14">
        <f t="shared" si="13"/>
        <v>7020.2</v>
      </c>
      <c r="O14">
        <v>20.25</v>
      </c>
      <c r="P14" s="5">
        <v>40.5</v>
      </c>
      <c r="Q14" s="6">
        <v>71</v>
      </c>
      <c r="R14" s="6">
        <f t="shared" si="1"/>
        <v>84.209931124541356</v>
      </c>
      <c r="S14" s="6">
        <v>10</v>
      </c>
      <c r="T14" s="5">
        <v>20591</v>
      </c>
      <c r="U14" s="6">
        <f t="shared" si="7"/>
        <v>2059.1</v>
      </c>
      <c r="AB14">
        <v>20.25</v>
      </c>
      <c r="AC14" s="5">
        <v>40.5</v>
      </c>
      <c r="AD14" s="6">
        <v>-71</v>
      </c>
      <c r="AE14" s="6">
        <f t="shared" si="2"/>
        <v>84.209931124541356</v>
      </c>
      <c r="AF14" s="6">
        <v>10</v>
      </c>
      <c r="AG14" s="5">
        <v>18099</v>
      </c>
      <c r="AH14" s="6">
        <f t="shared" si="8"/>
        <v>1809.9</v>
      </c>
      <c r="AJ14" s="15"/>
      <c r="AM14">
        <v>20.25</v>
      </c>
      <c r="AN14" s="5">
        <v>40.5</v>
      </c>
      <c r="AO14" s="6">
        <v>-71</v>
      </c>
      <c r="AP14" s="6">
        <f t="shared" si="3"/>
        <v>84.209931124541356</v>
      </c>
      <c r="AQ14" s="6">
        <v>20</v>
      </c>
      <c r="AR14" s="18">
        <v>952</v>
      </c>
      <c r="AS14" s="18">
        <f t="shared" si="9"/>
        <v>47.6</v>
      </c>
      <c r="AU14" s="16">
        <v>606</v>
      </c>
      <c r="AV14" s="17">
        <v>30.3</v>
      </c>
      <c r="AX14">
        <v>20.25</v>
      </c>
      <c r="AY14" s="5">
        <v>40.5</v>
      </c>
      <c r="AZ14" s="6">
        <v>71</v>
      </c>
      <c r="BA14" s="6">
        <f t="shared" si="4"/>
        <v>84.209931124541356</v>
      </c>
      <c r="BB14" s="6">
        <v>20</v>
      </c>
      <c r="BC14" s="5">
        <v>248</v>
      </c>
      <c r="BD14" s="5">
        <f t="shared" si="10"/>
        <v>12.4</v>
      </c>
      <c r="BI14">
        <v>20.25</v>
      </c>
      <c r="BJ14" s="5">
        <v>40.5</v>
      </c>
      <c r="BK14" s="6">
        <v>0</v>
      </c>
      <c r="BL14" s="6">
        <f t="shared" si="5"/>
        <v>45.280376544370739</v>
      </c>
      <c r="BM14" s="6">
        <v>20</v>
      </c>
      <c r="BN14" s="5">
        <v>1898</v>
      </c>
      <c r="BO14" s="5">
        <f t="shared" si="11"/>
        <v>94.9</v>
      </c>
    </row>
    <row r="15" spans="1:68" x14ac:dyDescent="0.25">
      <c r="B15">
        <v>40.5</v>
      </c>
      <c r="C15" s="6">
        <v>40.5</v>
      </c>
      <c r="D15">
        <v>0</v>
      </c>
      <c r="E15">
        <f t="shared" si="12"/>
        <v>57.27564927611035</v>
      </c>
      <c r="F15">
        <v>10</v>
      </c>
      <c r="G15">
        <v>45057</v>
      </c>
      <c r="H15">
        <f t="shared" si="13"/>
        <v>4505.7</v>
      </c>
      <c r="O15">
        <v>40.5</v>
      </c>
      <c r="P15" s="5">
        <v>40.5</v>
      </c>
      <c r="Q15" s="6">
        <v>71</v>
      </c>
      <c r="R15" s="6">
        <f t="shared" si="1"/>
        <v>91.222256056293631</v>
      </c>
      <c r="S15" s="6">
        <v>10</v>
      </c>
      <c r="T15" s="6">
        <v>13318</v>
      </c>
      <c r="U15" s="6">
        <f>T15/S16</f>
        <v>1331.8</v>
      </c>
      <c r="AB15">
        <v>40.5</v>
      </c>
      <c r="AC15" s="5">
        <v>40.5</v>
      </c>
      <c r="AD15" s="6">
        <v>-71</v>
      </c>
      <c r="AE15" s="6">
        <f t="shared" si="2"/>
        <v>91.222256056293631</v>
      </c>
      <c r="AF15" s="6">
        <v>10</v>
      </c>
      <c r="AG15" s="5">
        <v>12262</v>
      </c>
      <c r="AH15" s="6">
        <f>AG15/AF16</f>
        <v>1226.2</v>
      </c>
      <c r="AJ15" s="15"/>
      <c r="AM15">
        <v>40.5</v>
      </c>
      <c r="AN15" s="5">
        <v>40.5</v>
      </c>
      <c r="AO15" s="6">
        <v>-71</v>
      </c>
      <c r="AP15" s="6">
        <f t="shared" si="3"/>
        <v>91.222256056293631</v>
      </c>
      <c r="AQ15" s="6">
        <v>20</v>
      </c>
      <c r="AR15" s="5">
        <v>323</v>
      </c>
      <c r="AS15" s="6">
        <f>AR15/AQ16</f>
        <v>16.149999999999999</v>
      </c>
      <c r="AU15" s="16">
        <v>538</v>
      </c>
      <c r="AV15" s="17">
        <v>26.9</v>
      </c>
      <c r="AX15">
        <v>40.5</v>
      </c>
      <c r="AY15" s="5">
        <v>40.5</v>
      </c>
      <c r="AZ15" s="6">
        <v>71</v>
      </c>
      <c r="BA15" s="6">
        <f t="shared" si="4"/>
        <v>91.222256056293631</v>
      </c>
      <c r="BB15" s="6">
        <v>20</v>
      </c>
      <c r="BC15" s="5">
        <v>143</v>
      </c>
      <c r="BD15" s="6">
        <f>BC15/BB16</f>
        <v>7.15</v>
      </c>
      <c r="BI15">
        <v>40.5</v>
      </c>
      <c r="BJ15" s="5">
        <v>40.5</v>
      </c>
      <c r="BK15" s="6">
        <v>0</v>
      </c>
      <c r="BL15" s="6">
        <f t="shared" si="5"/>
        <v>57.27564927611035</v>
      </c>
      <c r="BM15" s="6">
        <v>20</v>
      </c>
      <c r="BN15" s="5">
        <v>717</v>
      </c>
      <c r="BO15" s="6">
        <f>BN15/BM16</f>
        <v>35.85</v>
      </c>
    </row>
    <row r="16" spans="1:68" x14ac:dyDescent="0.25">
      <c r="B16">
        <v>60.75</v>
      </c>
      <c r="C16" s="6">
        <v>40.5</v>
      </c>
      <c r="D16">
        <v>0</v>
      </c>
      <c r="E16" s="11">
        <f t="shared" si="12"/>
        <v>73.012413328145783</v>
      </c>
      <c r="F16" s="11">
        <v>10</v>
      </c>
      <c r="G16" s="11">
        <v>20924</v>
      </c>
      <c r="H16" s="11">
        <f t="shared" si="13"/>
        <v>2092.4</v>
      </c>
      <c r="N16" s="7"/>
      <c r="O16" s="7">
        <v>60.75</v>
      </c>
      <c r="P16" s="13">
        <v>40.5</v>
      </c>
      <c r="Q16" s="7">
        <v>71</v>
      </c>
      <c r="R16" s="7">
        <f t="shared" si="1"/>
        <v>101.84209591323227</v>
      </c>
      <c r="S16" s="7">
        <v>10</v>
      </c>
      <c r="T16" s="13">
        <v>6148</v>
      </c>
      <c r="U16" s="7">
        <f>T16/S17</f>
        <v>614.79999999999995</v>
      </c>
      <c r="V16" s="7"/>
      <c r="AA16" s="7"/>
      <c r="AB16" s="7">
        <v>60.75</v>
      </c>
      <c r="AC16" s="13">
        <v>40.5</v>
      </c>
      <c r="AD16" s="6">
        <v>-71</v>
      </c>
      <c r="AE16" s="7">
        <f t="shared" si="2"/>
        <v>101.84209591323227</v>
      </c>
      <c r="AF16" s="7">
        <v>10</v>
      </c>
      <c r="AG16" s="13">
        <v>5977</v>
      </c>
      <c r="AH16" s="7">
        <f>AG16/AF17</f>
        <v>597.70000000000005</v>
      </c>
      <c r="AI16" s="7"/>
      <c r="AJ16" s="15"/>
      <c r="AL16" s="7"/>
      <c r="AM16" s="7">
        <v>60.75</v>
      </c>
      <c r="AN16" s="13">
        <v>40.5</v>
      </c>
      <c r="AO16" s="6">
        <v>-71</v>
      </c>
      <c r="AP16" s="7">
        <f t="shared" si="3"/>
        <v>101.84209591323227</v>
      </c>
      <c r="AQ16" s="7">
        <v>20</v>
      </c>
      <c r="AR16" s="13">
        <v>257</v>
      </c>
      <c r="AS16" s="13">
        <f>AR16/AQ17</f>
        <v>12.85</v>
      </c>
      <c r="AT16" s="7"/>
      <c r="AU16" s="16">
        <v>210</v>
      </c>
      <c r="AV16" s="17">
        <v>7</v>
      </c>
      <c r="AW16" s="7"/>
      <c r="AX16" s="7">
        <v>60.75</v>
      </c>
      <c r="AY16" s="13">
        <v>40.5</v>
      </c>
      <c r="AZ16" s="6">
        <v>71</v>
      </c>
      <c r="BA16" s="7">
        <f t="shared" si="4"/>
        <v>101.84209591323227</v>
      </c>
      <c r="BB16" s="7">
        <v>20</v>
      </c>
      <c r="BC16" s="13">
        <v>42</v>
      </c>
      <c r="BD16" s="13">
        <f>BC16/BB17</f>
        <v>2.1</v>
      </c>
      <c r="BE16" s="7"/>
      <c r="BH16" s="7"/>
      <c r="BI16" s="7">
        <v>60.75</v>
      </c>
      <c r="BJ16" s="13">
        <v>40.5</v>
      </c>
      <c r="BK16" s="6">
        <v>0</v>
      </c>
      <c r="BL16" s="7">
        <f t="shared" si="5"/>
        <v>73.012413328145783</v>
      </c>
      <c r="BM16" s="7">
        <v>20</v>
      </c>
      <c r="BN16" s="13">
        <v>205</v>
      </c>
      <c r="BO16" s="13">
        <f>BN16/BM17</f>
        <v>10.25</v>
      </c>
      <c r="BP16" s="7"/>
    </row>
    <row r="17" spans="1:68" x14ac:dyDescent="0.25">
      <c r="A17" s="4"/>
      <c r="B17" s="4">
        <v>-60.75</v>
      </c>
      <c r="C17" s="4">
        <v>60.75</v>
      </c>
      <c r="D17" s="4">
        <v>0</v>
      </c>
      <c r="E17" s="4">
        <f t="shared" si="12"/>
        <v>85.913473914165522</v>
      </c>
      <c r="F17" s="4">
        <v>10</v>
      </c>
      <c r="G17" s="4">
        <v>13051</v>
      </c>
      <c r="H17" s="4">
        <f t="shared" si="13"/>
        <v>1305.0999999999999</v>
      </c>
      <c r="I17" s="4"/>
      <c r="N17" s="6"/>
      <c r="O17" s="6">
        <v>-60.75</v>
      </c>
      <c r="P17" s="5">
        <v>60.75</v>
      </c>
      <c r="Q17" s="6">
        <v>71</v>
      </c>
      <c r="R17" s="6">
        <f t="shared" si="1"/>
        <v>111.45458716445906</v>
      </c>
      <c r="S17" s="6">
        <v>10</v>
      </c>
      <c r="T17" s="5">
        <v>4334</v>
      </c>
      <c r="U17" s="6">
        <f t="shared" si="7"/>
        <v>433.4</v>
      </c>
      <c r="V17" s="6"/>
      <c r="AA17" s="6"/>
      <c r="AB17" s="6">
        <v>-60.75</v>
      </c>
      <c r="AC17" s="5">
        <v>60.75</v>
      </c>
      <c r="AD17" s="4">
        <v>-71</v>
      </c>
      <c r="AE17" s="6">
        <f t="shared" si="2"/>
        <v>111.45458716445906</v>
      </c>
      <c r="AF17" s="6">
        <v>10</v>
      </c>
      <c r="AG17" s="5">
        <v>4063</v>
      </c>
      <c r="AH17" s="6">
        <f t="shared" ref="AH17:AH51" si="14">AG17/AF17</f>
        <v>406.3</v>
      </c>
      <c r="AI17" s="6"/>
      <c r="AJ17" s="15"/>
      <c r="AL17" s="6"/>
      <c r="AM17" s="6">
        <v>-60.75</v>
      </c>
      <c r="AN17" s="5">
        <v>60.75</v>
      </c>
      <c r="AO17" s="4">
        <v>-71</v>
      </c>
      <c r="AP17" s="6">
        <f t="shared" si="3"/>
        <v>111.45458716445906</v>
      </c>
      <c r="AQ17" s="6">
        <v>20</v>
      </c>
      <c r="AR17" s="5">
        <v>232</v>
      </c>
      <c r="AS17" s="6">
        <f t="shared" ref="AS17:AS51" si="15">AR17/AQ17</f>
        <v>11.6</v>
      </c>
      <c r="AT17" s="6"/>
      <c r="AU17" s="16">
        <v>220</v>
      </c>
      <c r="AV17" s="17">
        <v>7.333333333333333</v>
      </c>
      <c r="AW17" s="6"/>
      <c r="AX17" s="6">
        <v>-60.75</v>
      </c>
      <c r="AY17" s="5">
        <v>60.75</v>
      </c>
      <c r="AZ17" s="4">
        <v>71</v>
      </c>
      <c r="BA17" s="6">
        <f t="shared" si="4"/>
        <v>111.45458716445906</v>
      </c>
      <c r="BB17" s="6">
        <v>20</v>
      </c>
      <c r="BC17" s="5">
        <v>17</v>
      </c>
      <c r="BD17" s="6">
        <f t="shared" ref="BD17:BD51" si="16">BC17/BB17</f>
        <v>0.85</v>
      </c>
      <c r="BE17" s="6"/>
      <c r="BH17" s="6"/>
      <c r="BI17" s="6">
        <v>-60.75</v>
      </c>
      <c r="BJ17" s="5">
        <v>60.75</v>
      </c>
      <c r="BK17" s="4">
        <v>0</v>
      </c>
      <c r="BL17" s="6">
        <f t="shared" si="5"/>
        <v>85.913473914165522</v>
      </c>
      <c r="BM17" s="6">
        <v>20</v>
      </c>
      <c r="BN17" s="5">
        <v>97</v>
      </c>
      <c r="BO17" s="6">
        <f t="shared" ref="BO17:BO51" si="17">BN17/BM17</f>
        <v>4.8499999999999996</v>
      </c>
      <c r="BP17" s="6"/>
    </row>
    <row r="18" spans="1:68" x14ac:dyDescent="0.25">
      <c r="B18" s="6">
        <v>-40.5</v>
      </c>
      <c r="C18" s="6">
        <v>60.75</v>
      </c>
      <c r="D18" s="6">
        <v>0</v>
      </c>
      <c r="E18" s="6">
        <f t="shared" si="12"/>
        <v>73.012413328145783</v>
      </c>
      <c r="F18" s="6">
        <v>10</v>
      </c>
      <c r="G18" s="6">
        <v>26321</v>
      </c>
      <c r="H18" s="6">
        <f t="shared" si="13"/>
        <v>2632.1</v>
      </c>
      <c r="O18" s="6">
        <v>-40.5</v>
      </c>
      <c r="P18" s="5">
        <v>60.75</v>
      </c>
      <c r="Q18" s="6">
        <v>71</v>
      </c>
      <c r="R18" s="6">
        <f t="shared" si="1"/>
        <v>101.84209591323227</v>
      </c>
      <c r="S18" s="6">
        <v>10</v>
      </c>
      <c r="T18" s="5">
        <v>8605</v>
      </c>
      <c r="U18" s="6">
        <f t="shared" si="7"/>
        <v>860.5</v>
      </c>
      <c r="AB18" s="6">
        <v>-40.5</v>
      </c>
      <c r="AC18" s="5">
        <v>60.75</v>
      </c>
      <c r="AD18" s="6">
        <v>-71</v>
      </c>
      <c r="AE18" s="6">
        <f t="shared" si="2"/>
        <v>101.84209591323227</v>
      </c>
      <c r="AF18" s="6">
        <v>10</v>
      </c>
      <c r="AG18" s="5">
        <v>8138</v>
      </c>
      <c r="AH18" s="6">
        <f t="shared" si="14"/>
        <v>813.8</v>
      </c>
      <c r="AJ18" s="15"/>
      <c r="AM18" s="6">
        <v>-40.5</v>
      </c>
      <c r="AN18" s="5">
        <v>60.75</v>
      </c>
      <c r="AO18" s="6">
        <v>-71</v>
      </c>
      <c r="AP18" s="6">
        <f t="shared" si="3"/>
        <v>101.84209591323227</v>
      </c>
      <c r="AQ18" s="6">
        <v>20</v>
      </c>
      <c r="AR18" s="5">
        <v>273</v>
      </c>
      <c r="AS18" s="6">
        <f t="shared" si="15"/>
        <v>13.65</v>
      </c>
      <c r="AU18" s="16">
        <v>229</v>
      </c>
      <c r="AV18" s="17">
        <v>7.6333333333333337</v>
      </c>
      <c r="AX18" s="6">
        <v>-40.5</v>
      </c>
      <c r="AY18" s="5">
        <v>60.75</v>
      </c>
      <c r="AZ18" s="6">
        <v>71</v>
      </c>
      <c r="BA18" s="6">
        <f t="shared" si="4"/>
        <v>101.84209591323227</v>
      </c>
      <c r="BB18" s="6">
        <v>20</v>
      </c>
      <c r="BC18" s="5">
        <v>57</v>
      </c>
      <c r="BD18" s="6">
        <f t="shared" si="16"/>
        <v>2.85</v>
      </c>
      <c r="BI18" s="6">
        <v>-40.5</v>
      </c>
      <c r="BJ18" s="5">
        <v>60.75</v>
      </c>
      <c r="BK18" s="6">
        <v>0</v>
      </c>
      <c r="BL18" s="6">
        <f t="shared" si="5"/>
        <v>73.012413328145783</v>
      </c>
      <c r="BM18" s="6">
        <v>20</v>
      </c>
      <c r="BN18" s="5">
        <v>258</v>
      </c>
      <c r="BO18" s="6">
        <f t="shared" si="17"/>
        <v>12.9</v>
      </c>
    </row>
    <row r="19" spans="1:68" x14ac:dyDescent="0.25">
      <c r="B19">
        <v>-20.25</v>
      </c>
      <c r="C19">
        <v>60.75</v>
      </c>
      <c r="D19">
        <v>0</v>
      </c>
      <c r="E19">
        <f t="shared" si="12"/>
        <v>64.036122618409678</v>
      </c>
      <c r="F19">
        <v>10</v>
      </c>
      <c r="G19">
        <v>39006</v>
      </c>
      <c r="H19">
        <f t="shared" si="13"/>
        <v>3900.6</v>
      </c>
      <c r="O19" s="6">
        <v>-20.25</v>
      </c>
      <c r="P19" s="5">
        <v>60.75</v>
      </c>
      <c r="Q19" s="6">
        <v>71</v>
      </c>
      <c r="R19" s="6">
        <f t="shared" si="1"/>
        <v>95.611845500439955</v>
      </c>
      <c r="S19" s="6">
        <v>10</v>
      </c>
      <c r="T19" s="5">
        <v>12411</v>
      </c>
      <c r="U19" s="6">
        <f t="shared" si="7"/>
        <v>1241.0999999999999</v>
      </c>
      <c r="AB19" s="6">
        <v>-20.25</v>
      </c>
      <c r="AC19" s="5">
        <v>60.75</v>
      </c>
      <c r="AD19" s="6">
        <v>-71</v>
      </c>
      <c r="AE19" s="6">
        <f t="shared" si="2"/>
        <v>95.611845500439955</v>
      </c>
      <c r="AF19" s="6">
        <v>10</v>
      </c>
      <c r="AG19" s="5">
        <v>11512</v>
      </c>
      <c r="AH19" s="6">
        <f t="shared" si="14"/>
        <v>1151.2</v>
      </c>
      <c r="AJ19" s="15"/>
      <c r="AM19" s="6">
        <v>-20.25</v>
      </c>
      <c r="AN19" s="5">
        <v>60.75</v>
      </c>
      <c r="AO19" s="6">
        <v>-71</v>
      </c>
      <c r="AP19" s="6">
        <f t="shared" si="3"/>
        <v>95.611845500439955</v>
      </c>
      <c r="AQ19" s="6">
        <v>20</v>
      </c>
      <c r="AR19" s="5">
        <v>318</v>
      </c>
      <c r="AS19" s="6">
        <f t="shared" si="15"/>
        <v>15.9</v>
      </c>
      <c r="AU19" s="16">
        <v>274</v>
      </c>
      <c r="AV19" s="17">
        <v>9.1333333333333329</v>
      </c>
      <c r="AX19" s="6">
        <v>-20.25</v>
      </c>
      <c r="AY19" s="5">
        <v>60.75</v>
      </c>
      <c r="AZ19" s="6">
        <v>71</v>
      </c>
      <c r="BA19" s="6">
        <f t="shared" si="4"/>
        <v>95.611845500439955</v>
      </c>
      <c r="BB19" s="6">
        <v>20</v>
      </c>
      <c r="BC19" s="5">
        <v>101</v>
      </c>
      <c r="BD19" s="6">
        <f t="shared" si="16"/>
        <v>5.05</v>
      </c>
      <c r="BI19" s="6">
        <v>-20.25</v>
      </c>
      <c r="BJ19" s="5">
        <v>60.75</v>
      </c>
      <c r="BK19" s="6">
        <v>0</v>
      </c>
      <c r="BL19" s="6">
        <f t="shared" si="5"/>
        <v>64.036122618409678</v>
      </c>
      <c r="BM19" s="6">
        <v>20</v>
      </c>
      <c r="BN19" s="5">
        <v>481</v>
      </c>
      <c r="BO19" s="6">
        <f t="shared" si="17"/>
        <v>24.05</v>
      </c>
    </row>
    <row r="20" spans="1:68" x14ac:dyDescent="0.25">
      <c r="B20" s="6">
        <v>0</v>
      </c>
      <c r="C20" s="6">
        <v>60.75</v>
      </c>
      <c r="D20" s="6">
        <v>0</v>
      </c>
      <c r="E20" s="6">
        <f t="shared" si="12"/>
        <v>60.75</v>
      </c>
      <c r="F20" s="6">
        <v>10</v>
      </c>
      <c r="G20" s="6">
        <v>43589</v>
      </c>
      <c r="H20" s="6">
        <f t="shared" si="13"/>
        <v>4358.8999999999996</v>
      </c>
      <c r="O20" s="6">
        <v>0</v>
      </c>
      <c r="P20" s="5">
        <v>60.75</v>
      </c>
      <c r="Q20" s="6">
        <v>71</v>
      </c>
      <c r="R20" s="6">
        <f t="shared" si="1"/>
        <v>93.442830115531066</v>
      </c>
      <c r="S20" s="6">
        <v>10</v>
      </c>
      <c r="T20" s="5">
        <v>13774</v>
      </c>
      <c r="U20" s="6">
        <f t="shared" si="7"/>
        <v>1377.4</v>
      </c>
      <c r="AB20" s="6">
        <v>0</v>
      </c>
      <c r="AC20" s="5">
        <v>60.75</v>
      </c>
      <c r="AD20" s="6">
        <v>-71</v>
      </c>
      <c r="AE20" s="6">
        <f t="shared" si="2"/>
        <v>93.442830115531066</v>
      </c>
      <c r="AF20" s="6">
        <v>10</v>
      </c>
      <c r="AG20" s="5">
        <v>12819</v>
      </c>
      <c r="AH20" s="6">
        <f t="shared" si="14"/>
        <v>1281.9000000000001</v>
      </c>
      <c r="AJ20" s="15"/>
      <c r="AM20" s="6">
        <v>0</v>
      </c>
      <c r="AN20" s="5">
        <v>60.75</v>
      </c>
      <c r="AO20" s="6">
        <v>-71</v>
      </c>
      <c r="AP20" s="6">
        <f t="shared" si="3"/>
        <v>93.442830115531066</v>
      </c>
      <c r="AQ20" s="6">
        <v>20</v>
      </c>
      <c r="AR20" s="5">
        <v>433</v>
      </c>
      <c r="AS20" s="6">
        <f t="shared" si="15"/>
        <v>21.65</v>
      </c>
      <c r="AU20" s="16">
        <v>277</v>
      </c>
      <c r="AV20" s="17">
        <v>9.2333333333333325</v>
      </c>
      <c r="AX20" s="6">
        <v>0</v>
      </c>
      <c r="AY20" s="5">
        <v>60.75</v>
      </c>
      <c r="AZ20" s="6">
        <v>71</v>
      </c>
      <c r="BA20" s="6">
        <f t="shared" si="4"/>
        <v>93.442830115531066</v>
      </c>
      <c r="BB20" s="6">
        <v>20</v>
      </c>
      <c r="BC20" s="5">
        <v>108</v>
      </c>
      <c r="BD20" s="6">
        <f t="shared" si="16"/>
        <v>5.4</v>
      </c>
      <c r="BI20" s="6">
        <v>0</v>
      </c>
      <c r="BJ20" s="5">
        <v>60.75</v>
      </c>
      <c r="BK20" s="6">
        <v>0</v>
      </c>
      <c r="BL20" s="6">
        <f t="shared" si="5"/>
        <v>60.75</v>
      </c>
      <c r="BM20" s="6">
        <v>20</v>
      </c>
      <c r="BN20" s="5">
        <v>588</v>
      </c>
      <c r="BO20" s="6">
        <f t="shared" si="17"/>
        <v>29.4</v>
      </c>
    </row>
    <row r="21" spans="1:68" x14ac:dyDescent="0.25">
      <c r="B21">
        <v>20.25</v>
      </c>
      <c r="C21">
        <v>60.75</v>
      </c>
      <c r="D21">
        <v>0</v>
      </c>
      <c r="E21">
        <f t="shared" ref="E21:E27" si="18">SQRT((B21)^2+(C21)^2+(D21)^2)</f>
        <v>64.036122618409678</v>
      </c>
      <c r="F21">
        <v>10</v>
      </c>
      <c r="G21">
        <v>42519</v>
      </c>
      <c r="H21">
        <f t="shared" ref="H21:H39" si="19">G21/F21</f>
        <v>4251.8999999999996</v>
      </c>
      <c r="O21">
        <v>20.25</v>
      </c>
      <c r="P21" s="5">
        <v>60.75</v>
      </c>
      <c r="Q21" s="6">
        <v>71</v>
      </c>
      <c r="R21" s="6">
        <f t="shared" si="1"/>
        <v>95.611845500439955</v>
      </c>
      <c r="S21" s="6">
        <v>10</v>
      </c>
      <c r="T21" s="5">
        <v>12221</v>
      </c>
      <c r="U21" s="6">
        <f t="shared" si="7"/>
        <v>1222.0999999999999</v>
      </c>
      <c r="AB21">
        <v>20.25</v>
      </c>
      <c r="AC21" s="5">
        <v>60.75</v>
      </c>
      <c r="AD21" s="6">
        <v>-71</v>
      </c>
      <c r="AE21" s="6">
        <f t="shared" si="2"/>
        <v>95.611845500439955</v>
      </c>
      <c r="AF21" s="6">
        <v>10</v>
      </c>
      <c r="AG21" s="5">
        <v>11334</v>
      </c>
      <c r="AH21" s="6">
        <f t="shared" si="14"/>
        <v>1133.4000000000001</v>
      </c>
      <c r="AJ21" s="15"/>
      <c r="AM21">
        <v>20.25</v>
      </c>
      <c r="AN21" s="5">
        <v>60.75</v>
      </c>
      <c r="AO21" s="6">
        <v>-71</v>
      </c>
      <c r="AP21" s="6">
        <f t="shared" si="3"/>
        <v>95.611845500439955</v>
      </c>
      <c r="AQ21" s="6">
        <v>20</v>
      </c>
      <c r="AR21" s="5">
        <v>393</v>
      </c>
      <c r="AS21" s="6">
        <f t="shared" si="15"/>
        <v>19.649999999999999</v>
      </c>
      <c r="AU21" s="16">
        <v>247</v>
      </c>
      <c r="AV21" s="17">
        <v>8.2333333333333325</v>
      </c>
      <c r="AX21">
        <v>20.25</v>
      </c>
      <c r="AY21" s="5">
        <v>60.75</v>
      </c>
      <c r="AZ21" s="6">
        <v>71</v>
      </c>
      <c r="BA21" s="6">
        <f t="shared" si="4"/>
        <v>95.611845500439955</v>
      </c>
      <c r="BB21" s="6">
        <v>20</v>
      </c>
      <c r="BC21" s="5">
        <v>105</v>
      </c>
      <c r="BD21" s="6">
        <f t="shared" si="16"/>
        <v>5.25</v>
      </c>
      <c r="BI21">
        <v>20.25</v>
      </c>
      <c r="BJ21" s="5">
        <v>60.75</v>
      </c>
      <c r="BK21" s="6">
        <v>0</v>
      </c>
      <c r="BL21" s="6">
        <f t="shared" si="5"/>
        <v>64.036122618409678</v>
      </c>
      <c r="BM21" s="6">
        <v>20</v>
      </c>
      <c r="BN21" s="5">
        <v>524</v>
      </c>
      <c r="BO21" s="6">
        <f t="shared" si="17"/>
        <v>26.2</v>
      </c>
    </row>
    <row r="22" spans="1:68" x14ac:dyDescent="0.25">
      <c r="B22">
        <v>40.5</v>
      </c>
      <c r="C22">
        <v>60.75</v>
      </c>
      <c r="D22">
        <v>0</v>
      </c>
      <c r="E22">
        <f t="shared" si="18"/>
        <v>73.012413328145783</v>
      </c>
      <c r="F22">
        <v>10</v>
      </c>
      <c r="G22">
        <v>25869</v>
      </c>
      <c r="H22">
        <f t="shared" si="19"/>
        <v>2586.9</v>
      </c>
      <c r="O22">
        <v>40.5</v>
      </c>
      <c r="P22" s="5">
        <v>60.75</v>
      </c>
      <c r="Q22" s="6">
        <v>71</v>
      </c>
      <c r="R22" s="6">
        <f t="shared" si="1"/>
        <v>101.84209591323227</v>
      </c>
      <c r="S22" s="6">
        <v>10</v>
      </c>
      <c r="T22" s="5">
        <v>8823</v>
      </c>
      <c r="U22" s="6">
        <f t="shared" si="7"/>
        <v>882.3</v>
      </c>
      <c r="AB22">
        <v>40.5</v>
      </c>
      <c r="AC22" s="5">
        <v>60.75</v>
      </c>
      <c r="AD22" s="6">
        <v>-71</v>
      </c>
      <c r="AE22" s="6">
        <f t="shared" si="2"/>
        <v>101.84209591323227</v>
      </c>
      <c r="AF22" s="6">
        <v>10</v>
      </c>
      <c r="AG22" s="5">
        <v>8265</v>
      </c>
      <c r="AH22" s="6">
        <f t="shared" si="14"/>
        <v>826.5</v>
      </c>
      <c r="AJ22" s="15"/>
      <c r="AM22">
        <v>40.5</v>
      </c>
      <c r="AN22" s="5">
        <v>60.75</v>
      </c>
      <c r="AO22" s="6">
        <v>-71</v>
      </c>
      <c r="AP22" s="6">
        <f t="shared" si="3"/>
        <v>101.84209591323227</v>
      </c>
      <c r="AQ22" s="6">
        <v>20</v>
      </c>
      <c r="AR22" s="5">
        <v>314</v>
      </c>
      <c r="AS22" s="6">
        <f t="shared" si="15"/>
        <v>15.7</v>
      </c>
      <c r="AU22" s="16">
        <v>189</v>
      </c>
      <c r="AV22" s="17">
        <v>6.3</v>
      </c>
      <c r="AX22">
        <v>40.5</v>
      </c>
      <c r="AY22" s="5">
        <v>60.75</v>
      </c>
      <c r="AZ22" s="6">
        <v>71</v>
      </c>
      <c r="BA22" s="6">
        <f t="shared" si="4"/>
        <v>101.84209591323227</v>
      </c>
      <c r="BB22" s="6">
        <v>20</v>
      </c>
      <c r="BC22" s="5">
        <v>58</v>
      </c>
      <c r="BD22" s="6">
        <f t="shared" si="16"/>
        <v>2.9</v>
      </c>
      <c r="BI22">
        <v>40.5</v>
      </c>
      <c r="BJ22" s="5">
        <v>60.75</v>
      </c>
      <c r="BK22" s="6">
        <v>0</v>
      </c>
      <c r="BL22" s="6">
        <f t="shared" si="5"/>
        <v>73.012413328145783</v>
      </c>
      <c r="BM22" s="6">
        <v>20</v>
      </c>
      <c r="BN22" s="5">
        <v>250</v>
      </c>
      <c r="BO22" s="6">
        <f t="shared" si="17"/>
        <v>12.5</v>
      </c>
    </row>
    <row r="23" spans="1:68" x14ac:dyDescent="0.25">
      <c r="B23">
        <v>60.75</v>
      </c>
      <c r="C23">
        <v>60.75</v>
      </c>
      <c r="D23">
        <v>0</v>
      </c>
      <c r="E23">
        <f t="shared" si="18"/>
        <v>85.913473914165522</v>
      </c>
      <c r="F23">
        <v>10</v>
      </c>
      <c r="G23">
        <v>12750</v>
      </c>
      <c r="H23">
        <f t="shared" si="19"/>
        <v>1275</v>
      </c>
      <c r="O23">
        <v>60.75</v>
      </c>
      <c r="P23" s="5">
        <v>60.75</v>
      </c>
      <c r="Q23" s="6">
        <v>71</v>
      </c>
      <c r="R23" s="6">
        <f t="shared" si="1"/>
        <v>111.45458716445906</v>
      </c>
      <c r="S23" s="6">
        <v>10</v>
      </c>
      <c r="T23" s="5">
        <v>4334</v>
      </c>
      <c r="U23" s="6">
        <f t="shared" si="7"/>
        <v>433.4</v>
      </c>
      <c r="AB23">
        <v>60.75</v>
      </c>
      <c r="AC23" s="5">
        <v>60.75</v>
      </c>
      <c r="AD23" s="6">
        <v>-71</v>
      </c>
      <c r="AE23" s="6">
        <f t="shared" si="2"/>
        <v>111.45458716445906</v>
      </c>
      <c r="AF23" s="6">
        <v>10</v>
      </c>
      <c r="AG23" s="5">
        <v>4118</v>
      </c>
      <c r="AH23" s="6">
        <f t="shared" si="14"/>
        <v>411.8</v>
      </c>
      <c r="AJ23" s="15"/>
      <c r="AM23">
        <v>60.75</v>
      </c>
      <c r="AN23" s="5">
        <v>60.75</v>
      </c>
      <c r="AO23" s="6">
        <v>-71</v>
      </c>
      <c r="AP23" s="6">
        <f t="shared" si="3"/>
        <v>111.45458716445906</v>
      </c>
      <c r="AQ23" s="6">
        <v>20</v>
      </c>
      <c r="AR23" s="5">
        <v>227</v>
      </c>
      <c r="AS23" s="6">
        <f t="shared" si="15"/>
        <v>11.35</v>
      </c>
      <c r="AU23" s="16">
        <v>145</v>
      </c>
      <c r="AV23" s="17">
        <v>4.833333333333333</v>
      </c>
      <c r="AX23">
        <v>60.75</v>
      </c>
      <c r="AY23" s="5">
        <v>60.75</v>
      </c>
      <c r="AZ23" s="6">
        <v>71</v>
      </c>
      <c r="BA23" s="6">
        <f t="shared" si="4"/>
        <v>111.45458716445906</v>
      </c>
      <c r="BB23" s="6">
        <v>20</v>
      </c>
      <c r="BC23" s="5">
        <v>33</v>
      </c>
      <c r="BD23" s="6">
        <f t="shared" si="16"/>
        <v>1.65</v>
      </c>
      <c r="BI23">
        <v>60.75</v>
      </c>
      <c r="BJ23" s="5">
        <v>60.75</v>
      </c>
      <c r="BK23" s="6">
        <v>0</v>
      </c>
      <c r="BL23" s="6">
        <f t="shared" si="5"/>
        <v>85.913473914165522</v>
      </c>
      <c r="BM23" s="6">
        <v>20</v>
      </c>
      <c r="BN23" s="5">
        <v>124</v>
      </c>
      <c r="BO23" s="6">
        <f t="shared" si="17"/>
        <v>6.2</v>
      </c>
    </row>
    <row r="24" spans="1:68" x14ac:dyDescent="0.25">
      <c r="A24" s="4"/>
      <c r="B24" s="4">
        <v>-60.75</v>
      </c>
      <c r="C24" s="4">
        <v>81</v>
      </c>
      <c r="D24" s="4">
        <v>0</v>
      </c>
      <c r="E24" s="4">
        <f t="shared" si="18"/>
        <v>101.25</v>
      </c>
      <c r="F24" s="4">
        <v>10</v>
      </c>
      <c r="G24" s="4">
        <v>8082</v>
      </c>
      <c r="H24" s="4">
        <f t="shared" si="19"/>
        <v>808.2</v>
      </c>
      <c r="I24" s="4"/>
      <c r="N24" s="4"/>
      <c r="O24" s="4">
        <v>-60.75</v>
      </c>
      <c r="P24" s="8">
        <v>81</v>
      </c>
      <c r="Q24" s="4">
        <v>71</v>
      </c>
      <c r="R24" s="4">
        <f t="shared" si="1"/>
        <v>123.66310080213904</v>
      </c>
      <c r="S24" s="4">
        <v>10</v>
      </c>
      <c r="T24" s="8">
        <v>2688</v>
      </c>
      <c r="U24" s="4">
        <f t="shared" si="7"/>
        <v>268.8</v>
      </c>
      <c r="V24" s="4"/>
      <c r="AA24" s="4"/>
      <c r="AB24" s="4">
        <v>-60.75</v>
      </c>
      <c r="AC24" s="8">
        <v>81</v>
      </c>
      <c r="AD24" s="4">
        <v>-71</v>
      </c>
      <c r="AE24" s="4">
        <f t="shared" si="2"/>
        <v>123.66310080213904</v>
      </c>
      <c r="AF24" s="4">
        <v>10</v>
      </c>
      <c r="AG24" s="8">
        <v>2538</v>
      </c>
      <c r="AH24" s="4">
        <f t="shared" si="14"/>
        <v>253.8</v>
      </c>
      <c r="AI24" s="4"/>
      <c r="AJ24" s="15"/>
      <c r="AL24" s="4"/>
      <c r="AM24" s="4">
        <v>-60.75</v>
      </c>
      <c r="AN24" s="8">
        <v>81</v>
      </c>
      <c r="AO24" s="4">
        <v>-71</v>
      </c>
      <c r="AP24" s="4">
        <f t="shared" si="3"/>
        <v>123.66310080213904</v>
      </c>
      <c r="AQ24" s="4">
        <v>20</v>
      </c>
      <c r="AR24" s="8">
        <v>159</v>
      </c>
      <c r="AS24" s="4">
        <f t="shared" si="15"/>
        <v>7.95</v>
      </c>
      <c r="AT24" s="4"/>
      <c r="AU24" s="16">
        <v>76</v>
      </c>
      <c r="AV24" s="17">
        <v>1.9</v>
      </c>
      <c r="AW24" s="4"/>
      <c r="AX24" s="4">
        <v>-60.75</v>
      </c>
      <c r="AY24" s="8">
        <v>81</v>
      </c>
      <c r="AZ24" s="4">
        <v>71</v>
      </c>
      <c r="BA24" s="4">
        <f t="shared" si="4"/>
        <v>123.66310080213904</v>
      </c>
      <c r="BB24" s="4">
        <v>20</v>
      </c>
      <c r="BC24" s="8">
        <v>39</v>
      </c>
      <c r="BD24" s="4">
        <f t="shared" si="16"/>
        <v>1.95</v>
      </c>
      <c r="BE24" s="4"/>
      <c r="BH24" s="4"/>
      <c r="BI24" s="4">
        <v>-60.75</v>
      </c>
      <c r="BJ24" s="8">
        <v>81</v>
      </c>
      <c r="BK24" s="4">
        <v>0</v>
      </c>
      <c r="BL24" s="4">
        <f t="shared" si="5"/>
        <v>101.25</v>
      </c>
      <c r="BM24" s="4">
        <v>20</v>
      </c>
      <c r="BN24" s="8">
        <v>72</v>
      </c>
      <c r="BO24" s="4">
        <f t="shared" si="17"/>
        <v>3.6</v>
      </c>
      <c r="BP24" s="4"/>
    </row>
    <row r="25" spans="1:68" x14ac:dyDescent="0.25">
      <c r="B25">
        <v>-40.5</v>
      </c>
      <c r="C25">
        <v>81</v>
      </c>
      <c r="D25">
        <v>0</v>
      </c>
      <c r="E25">
        <f t="shared" si="18"/>
        <v>90.560753088741478</v>
      </c>
      <c r="F25">
        <v>10</v>
      </c>
      <c r="G25">
        <v>16277</v>
      </c>
      <c r="H25">
        <f t="shared" si="19"/>
        <v>1627.7</v>
      </c>
      <c r="O25" s="6">
        <v>-40.5</v>
      </c>
      <c r="P25" s="5">
        <v>81</v>
      </c>
      <c r="Q25" s="6">
        <v>71</v>
      </c>
      <c r="R25" s="6">
        <f t="shared" si="1"/>
        <v>115.07497555941518</v>
      </c>
      <c r="S25" s="6">
        <v>10</v>
      </c>
      <c r="T25" s="5">
        <v>5007</v>
      </c>
      <c r="U25" s="6">
        <f t="shared" si="7"/>
        <v>500.7</v>
      </c>
      <c r="AB25" s="6">
        <v>-40.5</v>
      </c>
      <c r="AC25" s="5">
        <v>81</v>
      </c>
      <c r="AD25" s="6">
        <v>-71</v>
      </c>
      <c r="AE25" s="6">
        <f t="shared" si="2"/>
        <v>115.07497555941518</v>
      </c>
      <c r="AF25" s="6">
        <v>10</v>
      </c>
      <c r="AG25" s="5">
        <v>4643</v>
      </c>
      <c r="AH25" s="6">
        <f t="shared" si="14"/>
        <v>464.3</v>
      </c>
      <c r="AJ25" s="15"/>
      <c r="AM25" s="6">
        <v>-40.5</v>
      </c>
      <c r="AN25" s="5">
        <v>81</v>
      </c>
      <c r="AO25" s="6">
        <v>-71</v>
      </c>
      <c r="AP25" s="6">
        <f t="shared" si="3"/>
        <v>115.07497555941518</v>
      </c>
      <c r="AQ25" s="6">
        <v>20</v>
      </c>
      <c r="AR25" s="18">
        <v>144</v>
      </c>
      <c r="AS25" s="18">
        <f t="shared" si="15"/>
        <v>7.2</v>
      </c>
      <c r="AU25" s="16">
        <v>117</v>
      </c>
      <c r="AV25" s="17">
        <v>3.9</v>
      </c>
      <c r="AX25" s="6">
        <v>-40.5</v>
      </c>
      <c r="AY25" s="5">
        <v>81</v>
      </c>
      <c r="AZ25" s="6">
        <v>71</v>
      </c>
      <c r="BA25" s="6">
        <f t="shared" si="4"/>
        <v>115.07497555941518</v>
      </c>
      <c r="BB25" s="6">
        <v>20</v>
      </c>
      <c r="BC25" s="5">
        <v>41</v>
      </c>
      <c r="BD25" s="5">
        <f t="shared" si="16"/>
        <v>2.0499999999999998</v>
      </c>
      <c r="BI25" s="6">
        <v>-40.5</v>
      </c>
      <c r="BJ25" s="5">
        <v>81</v>
      </c>
      <c r="BK25" s="6">
        <v>0</v>
      </c>
      <c r="BL25" s="6">
        <f t="shared" si="5"/>
        <v>90.560753088741478</v>
      </c>
      <c r="BM25" s="6">
        <v>20</v>
      </c>
      <c r="BN25" s="5">
        <v>98</v>
      </c>
      <c r="BO25" s="5">
        <f t="shared" si="17"/>
        <v>4.9000000000000004</v>
      </c>
    </row>
    <row r="26" spans="1:68" x14ac:dyDescent="0.25">
      <c r="B26">
        <v>-20.25</v>
      </c>
      <c r="C26">
        <v>81</v>
      </c>
      <c r="D26">
        <v>0</v>
      </c>
      <c r="E26">
        <f t="shared" si="18"/>
        <v>83.492888918757629</v>
      </c>
      <c r="F26">
        <v>10</v>
      </c>
      <c r="G26">
        <v>19706</v>
      </c>
      <c r="H26">
        <f t="shared" si="19"/>
        <v>1970.6</v>
      </c>
      <c r="O26" s="6">
        <v>-20.25</v>
      </c>
      <c r="P26" s="5">
        <v>81</v>
      </c>
      <c r="Q26" s="6">
        <v>71</v>
      </c>
      <c r="R26" s="6">
        <f t="shared" si="1"/>
        <v>109.59955519982734</v>
      </c>
      <c r="S26" s="6">
        <v>10</v>
      </c>
      <c r="T26" s="5">
        <v>6962</v>
      </c>
      <c r="U26" s="6">
        <f t="shared" si="7"/>
        <v>696.2</v>
      </c>
      <c r="AB26" s="6">
        <v>-20.25</v>
      </c>
      <c r="AC26" s="5">
        <v>81</v>
      </c>
      <c r="AD26" s="6">
        <v>-71</v>
      </c>
      <c r="AE26" s="6">
        <f t="shared" si="2"/>
        <v>109.59955519982734</v>
      </c>
      <c r="AF26" s="6">
        <v>10</v>
      </c>
      <c r="AG26" s="5">
        <v>6445</v>
      </c>
      <c r="AH26" s="6">
        <f t="shared" si="14"/>
        <v>644.5</v>
      </c>
      <c r="AJ26" s="15"/>
      <c r="AM26" s="6">
        <v>-20.25</v>
      </c>
      <c r="AN26" s="5">
        <v>81</v>
      </c>
      <c r="AO26" s="6">
        <v>-71</v>
      </c>
      <c r="AP26" s="6">
        <f t="shared" si="3"/>
        <v>109.59955519982734</v>
      </c>
      <c r="AQ26" s="6">
        <v>20</v>
      </c>
      <c r="AR26" s="5">
        <v>150</v>
      </c>
      <c r="AS26" s="6">
        <f t="shared" si="15"/>
        <v>7.5</v>
      </c>
      <c r="AU26" s="16">
        <v>165</v>
      </c>
      <c r="AV26" s="17">
        <v>5.5</v>
      </c>
      <c r="AX26" s="6">
        <v>-20.25</v>
      </c>
      <c r="AY26" s="5">
        <v>81</v>
      </c>
      <c r="AZ26" s="6">
        <v>71</v>
      </c>
      <c r="BA26" s="6">
        <f t="shared" si="4"/>
        <v>109.59955519982734</v>
      </c>
      <c r="BB26" s="6">
        <v>20</v>
      </c>
      <c r="BC26" s="5">
        <v>52</v>
      </c>
      <c r="BD26" s="6">
        <f t="shared" si="16"/>
        <v>2.6</v>
      </c>
      <c r="BI26" s="6">
        <v>-20.25</v>
      </c>
      <c r="BJ26" s="5">
        <v>81</v>
      </c>
      <c r="BK26" s="6">
        <v>0</v>
      </c>
      <c r="BL26" s="6">
        <f t="shared" si="5"/>
        <v>83.492888918757629</v>
      </c>
      <c r="BM26" s="6">
        <v>20</v>
      </c>
      <c r="BN26" s="5">
        <v>144</v>
      </c>
      <c r="BO26" s="6">
        <f t="shared" si="17"/>
        <v>7.2</v>
      </c>
    </row>
    <row r="27" spans="1:68" x14ac:dyDescent="0.25">
      <c r="B27">
        <v>0</v>
      </c>
      <c r="C27">
        <v>81</v>
      </c>
      <c r="D27">
        <v>0</v>
      </c>
      <c r="E27">
        <f t="shared" si="18"/>
        <v>81</v>
      </c>
      <c r="F27">
        <v>10</v>
      </c>
      <c r="G27">
        <v>22169</v>
      </c>
      <c r="H27">
        <f t="shared" si="19"/>
        <v>2216.9</v>
      </c>
      <c r="O27" s="6">
        <v>0</v>
      </c>
      <c r="P27" s="5">
        <v>81</v>
      </c>
      <c r="Q27" s="6">
        <v>71</v>
      </c>
      <c r="R27" s="6">
        <f t="shared" si="1"/>
        <v>107.71258050942797</v>
      </c>
      <c r="S27" s="6">
        <v>10</v>
      </c>
      <c r="T27" s="5">
        <v>7465</v>
      </c>
      <c r="U27" s="6">
        <f t="shared" si="7"/>
        <v>746.5</v>
      </c>
      <c r="AB27" s="6">
        <v>0</v>
      </c>
      <c r="AC27" s="5">
        <v>81</v>
      </c>
      <c r="AD27" s="6">
        <v>-71</v>
      </c>
      <c r="AE27" s="6">
        <f t="shared" si="2"/>
        <v>107.71258050942797</v>
      </c>
      <c r="AF27" s="6">
        <v>10</v>
      </c>
      <c r="AG27" s="5">
        <v>7046</v>
      </c>
      <c r="AH27" s="6">
        <f t="shared" si="14"/>
        <v>704.6</v>
      </c>
      <c r="AJ27" s="15"/>
      <c r="AM27" s="6">
        <v>0</v>
      </c>
      <c r="AN27" s="5">
        <v>81</v>
      </c>
      <c r="AO27" s="6">
        <v>-71</v>
      </c>
      <c r="AP27" s="6">
        <f t="shared" si="3"/>
        <v>107.71258050942797</v>
      </c>
      <c r="AQ27" s="6">
        <v>20</v>
      </c>
      <c r="AR27" s="5">
        <v>104</v>
      </c>
      <c r="AS27" s="6">
        <f t="shared" si="15"/>
        <v>5.2</v>
      </c>
      <c r="AU27" s="16">
        <v>165</v>
      </c>
      <c r="AV27" s="17">
        <v>5.5</v>
      </c>
      <c r="AX27" s="6">
        <v>0</v>
      </c>
      <c r="AY27" s="5">
        <v>81</v>
      </c>
      <c r="AZ27" s="6">
        <v>71</v>
      </c>
      <c r="BA27" s="6">
        <f t="shared" si="4"/>
        <v>107.71258050942797</v>
      </c>
      <c r="BB27" s="6">
        <v>20</v>
      </c>
      <c r="BC27" s="5">
        <v>49</v>
      </c>
      <c r="BD27" s="6">
        <f t="shared" si="16"/>
        <v>2.4500000000000002</v>
      </c>
      <c r="BI27" s="6">
        <v>0</v>
      </c>
      <c r="BJ27" s="5">
        <v>81</v>
      </c>
      <c r="BK27" s="6">
        <v>0</v>
      </c>
      <c r="BL27" s="6">
        <f t="shared" si="5"/>
        <v>81</v>
      </c>
      <c r="BM27" s="6">
        <v>20</v>
      </c>
      <c r="BN27" s="5">
        <v>174</v>
      </c>
      <c r="BO27" s="6">
        <f t="shared" si="17"/>
        <v>8.6999999999999993</v>
      </c>
    </row>
    <row r="28" spans="1:68" x14ac:dyDescent="0.25">
      <c r="B28">
        <v>20.25</v>
      </c>
      <c r="C28">
        <v>81</v>
      </c>
      <c r="D28">
        <v>0</v>
      </c>
      <c r="E28">
        <f t="shared" ref="E28:E30" si="20">SQRT((B28)^2+(C28)^2+(D28)^2)</f>
        <v>83.492888918757629</v>
      </c>
      <c r="F28">
        <v>10</v>
      </c>
      <c r="G28">
        <v>19799</v>
      </c>
      <c r="H28">
        <f t="shared" si="19"/>
        <v>1979.9</v>
      </c>
      <c r="O28">
        <v>20.25</v>
      </c>
      <c r="P28" s="5">
        <v>81</v>
      </c>
      <c r="Q28" s="6">
        <v>71</v>
      </c>
      <c r="R28" s="6">
        <f t="shared" si="1"/>
        <v>109.59955519982734</v>
      </c>
      <c r="S28" s="6">
        <v>10</v>
      </c>
      <c r="T28" s="5">
        <v>7192</v>
      </c>
      <c r="U28" s="6">
        <f t="shared" si="7"/>
        <v>719.2</v>
      </c>
      <c r="AB28">
        <v>20.25</v>
      </c>
      <c r="AC28" s="5">
        <v>81</v>
      </c>
      <c r="AD28" s="6">
        <v>-71</v>
      </c>
      <c r="AE28" s="6">
        <f t="shared" si="2"/>
        <v>109.59955519982734</v>
      </c>
      <c r="AF28" s="6">
        <v>10</v>
      </c>
      <c r="AG28" s="5">
        <v>6398</v>
      </c>
      <c r="AH28" s="6">
        <f t="shared" si="14"/>
        <v>639.79999999999995</v>
      </c>
      <c r="AJ28" s="15"/>
      <c r="AM28">
        <v>20.25</v>
      </c>
      <c r="AN28" s="5">
        <v>81</v>
      </c>
      <c r="AO28" s="6">
        <v>-71</v>
      </c>
      <c r="AP28" s="6">
        <f t="shared" si="3"/>
        <v>109.59955519982734</v>
      </c>
      <c r="AQ28" s="6">
        <v>20</v>
      </c>
      <c r="AR28" s="5">
        <v>102</v>
      </c>
      <c r="AS28" s="6">
        <f t="shared" si="15"/>
        <v>5.0999999999999996</v>
      </c>
      <c r="AU28" s="16">
        <v>187</v>
      </c>
      <c r="AV28" s="17">
        <v>6.2333333333333334</v>
      </c>
      <c r="AX28">
        <v>20.25</v>
      </c>
      <c r="AY28" s="5">
        <v>81</v>
      </c>
      <c r="AZ28" s="6">
        <v>71</v>
      </c>
      <c r="BA28" s="6">
        <f t="shared" si="4"/>
        <v>109.59955519982734</v>
      </c>
      <c r="BB28" s="6">
        <v>20</v>
      </c>
      <c r="BC28" s="5">
        <v>43</v>
      </c>
      <c r="BD28" s="6">
        <f t="shared" si="16"/>
        <v>2.15</v>
      </c>
      <c r="BI28">
        <v>20.25</v>
      </c>
      <c r="BJ28" s="5">
        <v>81</v>
      </c>
      <c r="BK28" s="6">
        <v>0</v>
      </c>
      <c r="BL28" s="6">
        <f t="shared" si="5"/>
        <v>83.492888918757629</v>
      </c>
      <c r="BM28" s="6">
        <v>20</v>
      </c>
      <c r="BN28" s="5">
        <v>153</v>
      </c>
      <c r="BO28" s="6">
        <f t="shared" si="17"/>
        <v>7.65</v>
      </c>
    </row>
    <row r="29" spans="1:68" x14ac:dyDescent="0.25">
      <c r="B29">
        <v>40.5</v>
      </c>
      <c r="C29">
        <v>81</v>
      </c>
      <c r="D29">
        <v>0</v>
      </c>
      <c r="E29">
        <f t="shared" si="20"/>
        <v>90.560753088741478</v>
      </c>
      <c r="F29">
        <v>10</v>
      </c>
      <c r="G29">
        <v>14411</v>
      </c>
      <c r="H29">
        <f t="shared" si="19"/>
        <v>1441.1</v>
      </c>
      <c r="O29">
        <v>40.5</v>
      </c>
      <c r="P29" s="5">
        <v>81</v>
      </c>
      <c r="Q29" s="6">
        <v>71</v>
      </c>
      <c r="R29" s="6">
        <f t="shared" si="1"/>
        <v>115.07497555941518</v>
      </c>
      <c r="S29" s="6">
        <v>10</v>
      </c>
      <c r="T29" s="5">
        <v>5245</v>
      </c>
      <c r="U29" s="6">
        <f t="shared" si="7"/>
        <v>524.5</v>
      </c>
      <c r="AB29">
        <v>40.5</v>
      </c>
      <c r="AC29" s="5">
        <v>81</v>
      </c>
      <c r="AD29" s="6">
        <v>-71</v>
      </c>
      <c r="AE29" s="6">
        <f t="shared" si="2"/>
        <v>115.07497555941518</v>
      </c>
      <c r="AF29" s="6">
        <v>10</v>
      </c>
      <c r="AG29" s="5">
        <v>4710</v>
      </c>
      <c r="AH29" s="6">
        <f t="shared" si="14"/>
        <v>471</v>
      </c>
      <c r="AJ29" s="15"/>
      <c r="AM29">
        <v>40.5</v>
      </c>
      <c r="AN29" s="5">
        <v>81</v>
      </c>
      <c r="AO29" s="6">
        <v>-71</v>
      </c>
      <c r="AP29" s="6">
        <f t="shared" si="3"/>
        <v>115.07497555941518</v>
      </c>
      <c r="AQ29" s="6">
        <v>20</v>
      </c>
      <c r="AR29" s="5">
        <v>107</v>
      </c>
      <c r="AS29" s="6">
        <f t="shared" si="15"/>
        <v>5.35</v>
      </c>
      <c r="AU29" s="19">
        <v>398</v>
      </c>
      <c r="AV29" s="20">
        <v>39.799999999999997</v>
      </c>
      <c r="AX29">
        <v>40.5</v>
      </c>
      <c r="AY29" s="5">
        <v>81</v>
      </c>
      <c r="AZ29" s="6">
        <v>71</v>
      </c>
      <c r="BA29" s="6">
        <f t="shared" si="4"/>
        <v>115.07497555941518</v>
      </c>
      <c r="BB29" s="6">
        <v>20</v>
      </c>
      <c r="BC29" s="5">
        <v>64</v>
      </c>
      <c r="BD29" s="6">
        <f t="shared" si="16"/>
        <v>3.2</v>
      </c>
      <c r="BI29">
        <v>40.5</v>
      </c>
      <c r="BJ29" s="5">
        <v>81</v>
      </c>
      <c r="BK29" s="6">
        <v>0</v>
      </c>
      <c r="BL29" s="6">
        <f t="shared" si="5"/>
        <v>90.560753088741478</v>
      </c>
      <c r="BM29" s="6">
        <v>20</v>
      </c>
      <c r="BN29" s="5">
        <v>100</v>
      </c>
      <c r="BO29" s="6">
        <f t="shared" si="17"/>
        <v>5</v>
      </c>
    </row>
    <row r="30" spans="1:68" x14ac:dyDescent="0.25">
      <c r="B30">
        <v>60.75</v>
      </c>
      <c r="C30">
        <v>81</v>
      </c>
      <c r="D30">
        <v>0</v>
      </c>
      <c r="E30" s="9">
        <f t="shared" si="20"/>
        <v>101.25</v>
      </c>
      <c r="F30" s="9">
        <v>10</v>
      </c>
      <c r="G30" s="9">
        <v>16673</v>
      </c>
      <c r="H30" s="9">
        <f t="shared" si="19"/>
        <v>1667.3</v>
      </c>
      <c r="J30">
        <v>7125</v>
      </c>
      <c r="K30" s="11">
        <v>10</v>
      </c>
      <c r="L30">
        <f>J30/K30</f>
        <v>712.5</v>
      </c>
      <c r="O30">
        <v>60.75</v>
      </c>
      <c r="P30" s="5">
        <v>81</v>
      </c>
      <c r="Q30" s="6">
        <v>71</v>
      </c>
      <c r="R30" s="6">
        <f t="shared" si="1"/>
        <v>123.66310080213904</v>
      </c>
      <c r="S30" s="6">
        <v>10</v>
      </c>
      <c r="T30" s="5">
        <v>2656</v>
      </c>
      <c r="U30" s="6">
        <f t="shared" si="7"/>
        <v>265.60000000000002</v>
      </c>
      <c r="AB30">
        <v>60.75</v>
      </c>
      <c r="AC30" s="5">
        <v>81</v>
      </c>
      <c r="AD30" s="6">
        <v>-71</v>
      </c>
      <c r="AE30" s="6">
        <f t="shared" si="2"/>
        <v>123.66310080213904</v>
      </c>
      <c r="AF30" s="6">
        <v>10</v>
      </c>
      <c r="AG30" s="5">
        <v>2677</v>
      </c>
      <c r="AH30" s="6">
        <f t="shared" si="14"/>
        <v>267.7</v>
      </c>
      <c r="AJ30" s="15"/>
      <c r="AM30">
        <v>60.75</v>
      </c>
      <c r="AN30" s="5">
        <v>81</v>
      </c>
      <c r="AO30" s="6">
        <v>-71</v>
      </c>
      <c r="AP30" s="6">
        <f t="shared" si="3"/>
        <v>123.66310080213904</v>
      </c>
      <c r="AQ30" s="6">
        <v>20</v>
      </c>
      <c r="AR30" s="5">
        <v>68</v>
      </c>
      <c r="AS30" s="6">
        <f t="shared" si="15"/>
        <v>3.4</v>
      </c>
      <c r="AX30">
        <v>60.75</v>
      </c>
      <c r="AY30" s="5">
        <v>81</v>
      </c>
      <c r="AZ30" s="6">
        <v>71</v>
      </c>
      <c r="BA30" s="6">
        <f t="shared" si="4"/>
        <v>123.66310080213904</v>
      </c>
      <c r="BB30" s="6">
        <v>20</v>
      </c>
      <c r="BC30" s="5">
        <v>37</v>
      </c>
      <c r="BD30" s="6">
        <f t="shared" si="16"/>
        <v>1.85</v>
      </c>
      <c r="BI30">
        <v>60.75</v>
      </c>
      <c r="BJ30" s="5">
        <v>81</v>
      </c>
      <c r="BK30" s="6">
        <v>0</v>
      </c>
      <c r="BL30" s="6">
        <f t="shared" si="5"/>
        <v>101.25</v>
      </c>
      <c r="BM30" s="6">
        <v>20</v>
      </c>
      <c r="BN30" s="5">
        <v>43</v>
      </c>
      <c r="BO30" s="6">
        <f t="shared" si="17"/>
        <v>2.15</v>
      </c>
    </row>
    <row r="31" spans="1:68" x14ac:dyDescent="0.25">
      <c r="A31" s="4"/>
      <c r="B31" s="4">
        <v>-60.75</v>
      </c>
      <c r="C31" s="4">
        <v>101.25</v>
      </c>
      <c r="D31" s="4">
        <v>0</v>
      </c>
      <c r="E31" s="4">
        <f t="shared" ref="E31:E51" si="21">SQRT((B31)^2+(C31)^2+(D31)^2)</f>
        <v>118.07677587061734</v>
      </c>
      <c r="F31" s="4">
        <v>10</v>
      </c>
      <c r="G31" s="4">
        <v>5320</v>
      </c>
      <c r="H31" s="4">
        <f t="shared" si="19"/>
        <v>532</v>
      </c>
      <c r="I31" s="4"/>
      <c r="N31" s="4"/>
      <c r="O31" s="4">
        <v>-60.75</v>
      </c>
      <c r="P31" s="4">
        <v>101.25</v>
      </c>
      <c r="Q31" s="4">
        <v>71</v>
      </c>
      <c r="R31" s="4">
        <f t="shared" si="1"/>
        <v>137.77926186476685</v>
      </c>
      <c r="S31" s="4">
        <v>10</v>
      </c>
      <c r="T31" s="4">
        <v>1524</v>
      </c>
      <c r="U31" s="4">
        <f t="shared" si="7"/>
        <v>152.4</v>
      </c>
      <c r="V31" s="4"/>
      <c r="AA31" s="4"/>
      <c r="AB31" s="4">
        <v>-60.75</v>
      </c>
      <c r="AC31" s="4">
        <v>121.5</v>
      </c>
      <c r="AD31" s="4">
        <v>-71</v>
      </c>
      <c r="AE31" s="4">
        <f t="shared" si="2"/>
        <v>153.276914439194</v>
      </c>
      <c r="AF31" s="4">
        <v>10</v>
      </c>
      <c r="AG31" s="4">
        <v>876</v>
      </c>
      <c r="AH31" s="4">
        <f t="shared" si="14"/>
        <v>87.6</v>
      </c>
      <c r="AI31" s="4"/>
      <c r="AJ31" s="15"/>
      <c r="AL31" s="4"/>
      <c r="AM31" s="4">
        <v>-60.75</v>
      </c>
      <c r="AN31" s="4">
        <v>121.5</v>
      </c>
      <c r="AO31" s="4">
        <v>-71</v>
      </c>
      <c r="AP31" s="4">
        <f t="shared" si="3"/>
        <v>153.276914439194</v>
      </c>
      <c r="AQ31" s="4">
        <v>20</v>
      </c>
      <c r="AR31" s="4">
        <v>9</v>
      </c>
      <c r="AS31" s="4">
        <f t="shared" si="15"/>
        <v>0.45</v>
      </c>
      <c r="AT31" s="4"/>
      <c r="AU31" s="4"/>
      <c r="AV31" s="4"/>
      <c r="AW31" s="4"/>
      <c r="AX31" s="4">
        <v>-60.75</v>
      </c>
      <c r="AY31" s="4">
        <v>101.25</v>
      </c>
      <c r="AZ31" s="4">
        <v>71</v>
      </c>
      <c r="BA31" s="4">
        <f t="shared" si="4"/>
        <v>137.77926186476685</v>
      </c>
      <c r="BB31" s="4">
        <v>20</v>
      </c>
      <c r="BC31" s="4">
        <v>5</v>
      </c>
      <c r="BD31" s="4">
        <f t="shared" si="16"/>
        <v>0.25</v>
      </c>
      <c r="BE31" s="4"/>
      <c r="BH31" s="4"/>
      <c r="BI31" s="4">
        <v>-60.75</v>
      </c>
      <c r="BJ31" s="4">
        <v>101.25</v>
      </c>
      <c r="BK31" s="4">
        <v>0</v>
      </c>
      <c r="BL31" s="4">
        <f t="shared" si="5"/>
        <v>118.07677587061734</v>
      </c>
      <c r="BM31" s="4">
        <v>20</v>
      </c>
      <c r="BN31" s="4">
        <v>16</v>
      </c>
      <c r="BO31" s="4">
        <f t="shared" si="17"/>
        <v>0.8</v>
      </c>
      <c r="BP31" s="4"/>
    </row>
    <row r="32" spans="1:68" x14ac:dyDescent="0.25">
      <c r="B32">
        <v>-40.5</v>
      </c>
      <c r="C32">
        <v>101.25</v>
      </c>
      <c r="D32">
        <v>0</v>
      </c>
      <c r="E32">
        <f t="shared" si="21"/>
        <v>109.04958734447371</v>
      </c>
      <c r="F32">
        <v>10</v>
      </c>
      <c r="G32" s="5">
        <v>8664</v>
      </c>
      <c r="H32">
        <f t="shared" si="19"/>
        <v>866.4</v>
      </c>
      <c r="O32" s="6">
        <v>-40.5</v>
      </c>
      <c r="P32" s="5">
        <v>101.25</v>
      </c>
      <c r="Q32" s="6">
        <v>71</v>
      </c>
      <c r="R32" s="6">
        <f t="shared" si="1"/>
        <v>130.12614072506722</v>
      </c>
      <c r="S32" s="6">
        <v>10</v>
      </c>
      <c r="T32" s="5">
        <v>3355</v>
      </c>
      <c r="U32" s="6">
        <f t="shared" si="7"/>
        <v>335.5</v>
      </c>
      <c r="AB32" s="6">
        <v>-40.5</v>
      </c>
      <c r="AC32" s="6">
        <v>121.5</v>
      </c>
      <c r="AD32" s="6">
        <v>-71</v>
      </c>
      <c r="AE32" s="6">
        <f t="shared" si="2"/>
        <v>146.43599284328974</v>
      </c>
      <c r="AF32" s="6">
        <v>10</v>
      </c>
      <c r="AG32" s="5">
        <v>1433</v>
      </c>
      <c r="AH32" s="6">
        <f t="shared" si="14"/>
        <v>143.30000000000001</v>
      </c>
      <c r="AJ32" s="15"/>
      <c r="AM32" s="6">
        <v>-40.5</v>
      </c>
      <c r="AN32" s="6">
        <v>121.5</v>
      </c>
      <c r="AO32" s="6">
        <v>-71</v>
      </c>
      <c r="AP32" s="6">
        <f t="shared" si="3"/>
        <v>146.43599284328974</v>
      </c>
      <c r="AQ32" s="6">
        <v>20</v>
      </c>
      <c r="AR32" s="5">
        <v>15</v>
      </c>
      <c r="AS32" s="6">
        <f t="shared" si="15"/>
        <v>0.75</v>
      </c>
      <c r="AX32" s="6">
        <v>-40.5</v>
      </c>
      <c r="AY32" s="6">
        <v>101.25</v>
      </c>
      <c r="AZ32" s="6">
        <v>71</v>
      </c>
      <c r="BA32" s="6">
        <f t="shared" si="4"/>
        <v>130.12614072506722</v>
      </c>
      <c r="BB32" s="6">
        <v>20</v>
      </c>
      <c r="BC32" s="5">
        <v>35</v>
      </c>
      <c r="BD32" s="6">
        <f t="shared" si="16"/>
        <v>1.75</v>
      </c>
      <c r="BI32" s="6">
        <v>-40.5</v>
      </c>
      <c r="BJ32" s="6">
        <v>101.25</v>
      </c>
      <c r="BK32" s="6">
        <v>0</v>
      </c>
      <c r="BL32" s="6">
        <f t="shared" si="5"/>
        <v>109.04958734447371</v>
      </c>
      <c r="BM32" s="6">
        <v>20</v>
      </c>
      <c r="BN32" s="5">
        <v>57</v>
      </c>
      <c r="BO32" s="6">
        <f t="shared" si="17"/>
        <v>2.85</v>
      </c>
    </row>
    <row r="33" spans="1:68" x14ac:dyDescent="0.25">
      <c r="B33">
        <v>-20.25</v>
      </c>
      <c r="C33">
        <v>101.25</v>
      </c>
      <c r="D33">
        <v>0</v>
      </c>
      <c r="E33">
        <f t="shared" si="21"/>
        <v>103.2551451502539</v>
      </c>
      <c r="F33">
        <v>10</v>
      </c>
      <c r="G33" s="5">
        <v>10695</v>
      </c>
      <c r="H33">
        <f t="shared" si="19"/>
        <v>1069.5</v>
      </c>
      <c r="O33" s="6">
        <v>-20.25</v>
      </c>
      <c r="P33" s="5">
        <v>101.25</v>
      </c>
      <c r="Q33" s="6">
        <v>71</v>
      </c>
      <c r="R33" s="6">
        <f t="shared" si="1"/>
        <v>125.31011531396817</v>
      </c>
      <c r="S33" s="6">
        <v>10</v>
      </c>
      <c r="T33" s="5">
        <v>3712</v>
      </c>
      <c r="U33" s="6">
        <f t="shared" si="7"/>
        <v>371.2</v>
      </c>
      <c r="AB33" s="6">
        <v>-20.25</v>
      </c>
      <c r="AC33" s="6">
        <v>121.5</v>
      </c>
      <c r="AD33" s="6">
        <v>-71</v>
      </c>
      <c r="AE33" s="6">
        <f t="shared" si="2"/>
        <v>142.17352953345429</v>
      </c>
      <c r="AF33" s="6">
        <v>10</v>
      </c>
      <c r="AG33" s="5">
        <v>1752</v>
      </c>
      <c r="AH33" s="6">
        <f t="shared" si="14"/>
        <v>175.2</v>
      </c>
      <c r="AJ33" s="15"/>
      <c r="AM33" s="6">
        <v>-20.25</v>
      </c>
      <c r="AN33" s="6">
        <v>121.5</v>
      </c>
      <c r="AO33" s="6">
        <v>-71</v>
      </c>
      <c r="AP33" s="6">
        <f t="shared" si="3"/>
        <v>142.17352953345429</v>
      </c>
      <c r="AQ33" s="6">
        <v>20</v>
      </c>
      <c r="AR33" s="5">
        <v>23</v>
      </c>
      <c r="AS33" s="6">
        <f t="shared" si="15"/>
        <v>1.1499999999999999</v>
      </c>
      <c r="AX33" s="6">
        <v>-20.25</v>
      </c>
      <c r="AY33" s="6">
        <v>101.25</v>
      </c>
      <c r="AZ33" s="6">
        <v>71</v>
      </c>
      <c r="BA33" s="6">
        <f t="shared" si="4"/>
        <v>125.31011531396817</v>
      </c>
      <c r="BB33" s="6">
        <v>20</v>
      </c>
      <c r="BC33" s="5">
        <v>30</v>
      </c>
      <c r="BD33" s="6">
        <f t="shared" si="16"/>
        <v>1.5</v>
      </c>
      <c r="BI33" s="6">
        <v>-20.25</v>
      </c>
      <c r="BJ33" s="6">
        <v>101.25</v>
      </c>
      <c r="BK33" s="6">
        <v>0</v>
      </c>
      <c r="BL33" s="6">
        <f t="shared" si="5"/>
        <v>103.2551451502539</v>
      </c>
      <c r="BM33" s="6">
        <v>20</v>
      </c>
      <c r="BN33" s="5">
        <v>66</v>
      </c>
      <c r="BO33" s="6">
        <f t="shared" si="17"/>
        <v>3.3</v>
      </c>
    </row>
    <row r="34" spans="1:68" x14ac:dyDescent="0.25">
      <c r="B34">
        <v>0</v>
      </c>
      <c r="C34">
        <v>101.25</v>
      </c>
      <c r="D34">
        <v>0</v>
      </c>
      <c r="E34">
        <f t="shared" si="21"/>
        <v>101.25</v>
      </c>
      <c r="F34">
        <v>10</v>
      </c>
      <c r="G34" s="5">
        <v>11684</v>
      </c>
      <c r="H34">
        <f t="shared" si="19"/>
        <v>1168.4000000000001</v>
      </c>
      <c r="O34" s="6">
        <v>0</v>
      </c>
      <c r="P34" s="5">
        <v>101.25</v>
      </c>
      <c r="Q34" s="6">
        <v>71</v>
      </c>
      <c r="R34" s="6">
        <f t="shared" si="1"/>
        <v>123.66310080213904</v>
      </c>
      <c r="S34" s="6">
        <v>10</v>
      </c>
      <c r="T34" s="5">
        <v>4359</v>
      </c>
      <c r="U34" s="6">
        <f t="shared" si="7"/>
        <v>435.9</v>
      </c>
      <c r="AB34" s="6">
        <v>0</v>
      </c>
      <c r="AC34" s="6">
        <v>121.5</v>
      </c>
      <c r="AD34" s="6">
        <v>-71</v>
      </c>
      <c r="AE34" s="6">
        <f t="shared" si="2"/>
        <v>140.72402069298616</v>
      </c>
      <c r="AF34" s="6">
        <v>10</v>
      </c>
      <c r="AG34" s="5">
        <v>1840</v>
      </c>
      <c r="AH34" s="6">
        <f t="shared" si="14"/>
        <v>184</v>
      </c>
      <c r="AJ34" s="15"/>
      <c r="AM34" s="6">
        <v>0</v>
      </c>
      <c r="AN34" s="6">
        <v>121.5</v>
      </c>
      <c r="AO34" s="6">
        <v>-71</v>
      </c>
      <c r="AP34" s="6">
        <f t="shared" si="3"/>
        <v>140.72402069298616</v>
      </c>
      <c r="AQ34" s="6">
        <v>20</v>
      </c>
      <c r="AR34" s="5">
        <v>26</v>
      </c>
      <c r="AS34" s="6">
        <f t="shared" si="15"/>
        <v>1.3</v>
      </c>
      <c r="AX34" s="6">
        <v>0</v>
      </c>
      <c r="AY34" s="6">
        <v>101.25</v>
      </c>
      <c r="AZ34" s="6">
        <v>71</v>
      </c>
      <c r="BA34" s="6">
        <f t="shared" si="4"/>
        <v>123.66310080213904</v>
      </c>
      <c r="BB34" s="6">
        <v>20</v>
      </c>
      <c r="BC34" s="5">
        <v>32</v>
      </c>
      <c r="BD34" s="6">
        <f t="shared" si="16"/>
        <v>1.6</v>
      </c>
      <c r="BI34" s="6">
        <v>0</v>
      </c>
      <c r="BJ34" s="6">
        <v>101.25</v>
      </c>
      <c r="BK34" s="6">
        <v>0</v>
      </c>
      <c r="BL34" s="6">
        <f t="shared" si="5"/>
        <v>101.25</v>
      </c>
      <c r="BM34" s="6">
        <v>20</v>
      </c>
      <c r="BN34" s="5">
        <v>58</v>
      </c>
      <c r="BO34" s="6">
        <f t="shared" si="17"/>
        <v>2.9</v>
      </c>
    </row>
    <row r="35" spans="1:68" x14ac:dyDescent="0.25">
      <c r="B35">
        <v>20.25</v>
      </c>
      <c r="C35">
        <v>101.25</v>
      </c>
      <c r="D35">
        <v>0</v>
      </c>
      <c r="E35">
        <f t="shared" si="21"/>
        <v>103.2551451502539</v>
      </c>
      <c r="F35">
        <v>10</v>
      </c>
      <c r="G35" s="5">
        <v>10835</v>
      </c>
      <c r="H35">
        <f t="shared" si="19"/>
        <v>1083.5</v>
      </c>
      <c r="O35">
        <v>20.25</v>
      </c>
      <c r="P35" s="5">
        <v>101.25</v>
      </c>
      <c r="Q35" s="6">
        <v>71</v>
      </c>
      <c r="R35" s="6">
        <f t="shared" si="1"/>
        <v>125.31011531396817</v>
      </c>
      <c r="S35" s="6">
        <v>10</v>
      </c>
      <c r="T35" s="5">
        <v>4072</v>
      </c>
      <c r="U35" s="6">
        <f t="shared" si="7"/>
        <v>407.2</v>
      </c>
      <c r="AB35">
        <v>20.25</v>
      </c>
      <c r="AC35" s="6">
        <v>121.5</v>
      </c>
      <c r="AD35" s="6">
        <v>-71</v>
      </c>
      <c r="AE35" s="6">
        <f t="shared" si="2"/>
        <v>142.17352953345429</v>
      </c>
      <c r="AF35" s="6">
        <v>10</v>
      </c>
      <c r="AG35" s="5">
        <v>1740</v>
      </c>
      <c r="AH35" s="6">
        <f t="shared" si="14"/>
        <v>174</v>
      </c>
      <c r="AJ35" s="15"/>
      <c r="AM35">
        <v>20.25</v>
      </c>
      <c r="AN35" s="6">
        <v>121.5</v>
      </c>
      <c r="AO35" s="6">
        <v>-71</v>
      </c>
      <c r="AP35" s="6">
        <f t="shared" si="3"/>
        <v>142.17352953345429</v>
      </c>
      <c r="AQ35" s="6">
        <v>20</v>
      </c>
      <c r="AR35" s="5">
        <v>39</v>
      </c>
      <c r="AS35" s="6">
        <f t="shared" si="15"/>
        <v>1.95</v>
      </c>
      <c r="AX35">
        <v>20.25</v>
      </c>
      <c r="AY35" s="6">
        <v>101.25</v>
      </c>
      <c r="AZ35" s="6">
        <v>71</v>
      </c>
      <c r="BA35" s="6">
        <f t="shared" si="4"/>
        <v>125.31011531396817</v>
      </c>
      <c r="BB35" s="6">
        <v>20</v>
      </c>
      <c r="BC35" s="5">
        <v>20</v>
      </c>
      <c r="BD35" s="6">
        <f t="shared" si="16"/>
        <v>1</v>
      </c>
      <c r="BI35">
        <v>20.25</v>
      </c>
      <c r="BJ35" s="6">
        <v>101.25</v>
      </c>
      <c r="BK35" s="6">
        <v>0</v>
      </c>
      <c r="BL35" s="6">
        <f t="shared" si="5"/>
        <v>103.2551451502539</v>
      </c>
      <c r="BM35" s="6">
        <v>20</v>
      </c>
      <c r="BN35" s="5">
        <v>51</v>
      </c>
      <c r="BO35" s="6">
        <f t="shared" si="17"/>
        <v>2.5499999999999998</v>
      </c>
    </row>
    <row r="36" spans="1:68" x14ac:dyDescent="0.25">
      <c r="B36">
        <v>40.5</v>
      </c>
      <c r="C36">
        <v>101.25</v>
      </c>
      <c r="D36">
        <v>0</v>
      </c>
      <c r="E36">
        <f t="shared" si="21"/>
        <v>109.04958734447371</v>
      </c>
      <c r="F36">
        <v>10</v>
      </c>
      <c r="G36" s="5">
        <v>7277</v>
      </c>
      <c r="H36">
        <f t="shared" si="19"/>
        <v>727.7</v>
      </c>
      <c r="O36">
        <v>40.5</v>
      </c>
      <c r="P36" s="5">
        <v>101.25</v>
      </c>
      <c r="Q36" s="6">
        <v>71</v>
      </c>
      <c r="R36" s="6">
        <f t="shared" si="1"/>
        <v>130.12614072506722</v>
      </c>
      <c r="S36" s="6">
        <v>10</v>
      </c>
      <c r="T36" s="5">
        <v>3343</v>
      </c>
      <c r="U36" s="6">
        <f t="shared" si="7"/>
        <v>334.3</v>
      </c>
      <c r="AB36">
        <v>40.5</v>
      </c>
      <c r="AC36" s="6">
        <v>121.5</v>
      </c>
      <c r="AD36" s="6">
        <v>-71</v>
      </c>
      <c r="AE36" s="6">
        <f t="shared" si="2"/>
        <v>146.43599284328974</v>
      </c>
      <c r="AF36" s="6">
        <v>10</v>
      </c>
      <c r="AG36" s="5">
        <v>1422</v>
      </c>
      <c r="AH36" s="6">
        <f t="shared" si="14"/>
        <v>142.19999999999999</v>
      </c>
      <c r="AJ36" s="15"/>
      <c r="AM36">
        <v>40.5</v>
      </c>
      <c r="AN36" s="6">
        <v>121.5</v>
      </c>
      <c r="AO36" s="6">
        <v>-71</v>
      </c>
      <c r="AP36" s="6">
        <f t="shared" si="3"/>
        <v>146.43599284328974</v>
      </c>
      <c r="AQ36" s="6">
        <v>20</v>
      </c>
      <c r="AR36" s="5">
        <v>62</v>
      </c>
      <c r="AS36" s="6">
        <f t="shared" si="15"/>
        <v>3.1</v>
      </c>
      <c r="AX36">
        <v>40.5</v>
      </c>
      <c r="AY36" s="6">
        <v>101.25</v>
      </c>
      <c r="AZ36" s="6">
        <v>71</v>
      </c>
      <c r="BA36" s="6">
        <f t="shared" si="4"/>
        <v>130.12614072506722</v>
      </c>
      <c r="BB36" s="6">
        <v>20</v>
      </c>
      <c r="BC36" s="5">
        <v>11</v>
      </c>
      <c r="BD36" s="6">
        <f t="shared" si="16"/>
        <v>0.55000000000000004</v>
      </c>
      <c r="BI36">
        <v>40.5</v>
      </c>
      <c r="BJ36" s="6">
        <v>101.25</v>
      </c>
      <c r="BK36" s="6">
        <v>0</v>
      </c>
      <c r="BL36" s="6">
        <f t="shared" si="5"/>
        <v>109.04958734447371</v>
      </c>
      <c r="BM36" s="6">
        <v>20</v>
      </c>
      <c r="BN36" s="5">
        <v>25</v>
      </c>
      <c r="BO36" s="6">
        <f t="shared" si="17"/>
        <v>1.25</v>
      </c>
    </row>
    <row r="37" spans="1:68" x14ac:dyDescent="0.25">
      <c r="B37">
        <v>60.75</v>
      </c>
      <c r="C37">
        <v>101.25</v>
      </c>
      <c r="D37">
        <v>0</v>
      </c>
      <c r="E37">
        <f t="shared" si="21"/>
        <v>118.07677587061734</v>
      </c>
      <c r="F37">
        <v>10</v>
      </c>
      <c r="G37" s="5">
        <v>6218</v>
      </c>
      <c r="H37">
        <f t="shared" si="19"/>
        <v>621.79999999999995</v>
      </c>
      <c r="O37">
        <v>60.75</v>
      </c>
      <c r="P37" s="5">
        <v>101.25</v>
      </c>
      <c r="Q37" s="6">
        <v>71</v>
      </c>
      <c r="R37" s="6">
        <f t="shared" si="1"/>
        <v>137.77926186476685</v>
      </c>
      <c r="S37" s="6">
        <v>10</v>
      </c>
      <c r="T37" s="5">
        <v>2330</v>
      </c>
      <c r="U37" s="6">
        <f t="shared" si="7"/>
        <v>233</v>
      </c>
      <c r="AB37">
        <v>60.75</v>
      </c>
      <c r="AC37" s="6">
        <v>121.5</v>
      </c>
      <c r="AD37" s="6">
        <v>-71</v>
      </c>
      <c r="AE37" s="6">
        <f t="shared" si="2"/>
        <v>153.276914439194</v>
      </c>
      <c r="AF37" s="6">
        <v>10</v>
      </c>
      <c r="AG37" s="5">
        <v>916</v>
      </c>
      <c r="AH37" s="6">
        <f t="shared" si="14"/>
        <v>91.6</v>
      </c>
      <c r="AJ37" s="15"/>
      <c r="AM37">
        <v>60.75</v>
      </c>
      <c r="AN37" s="6">
        <v>121.5</v>
      </c>
      <c r="AO37" s="6">
        <v>-71</v>
      </c>
      <c r="AP37" s="6">
        <f t="shared" si="3"/>
        <v>153.276914439194</v>
      </c>
      <c r="AQ37" s="6">
        <v>20</v>
      </c>
      <c r="AR37" s="5">
        <v>70</v>
      </c>
      <c r="AS37" s="6">
        <f t="shared" si="15"/>
        <v>3.5</v>
      </c>
      <c r="AX37">
        <v>60.75</v>
      </c>
      <c r="AY37" s="6">
        <v>101.25</v>
      </c>
      <c r="AZ37" s="6">
        <v>71</v>
      </c>
      <c r="BA37" s="6">
        <f t="shared" si="4"/>
        <v>137.77926186476685</v>
      </c>
      <c r="BB37" s="6">
        <v>20</v>
      </c>
      <c r="BC37" s="5">
        <v>1</v>
      </c>
      <c r="BD37" s="6">
        <f t="shared" si="16"/>
        <v>0.05</v>
      </c>
      <c r="BI37">
        <v>60.75</v>
      </c>
      <c r="BJ37" s="6">
        <v>101.25</v>
      </c>
      <c r="BK37" s="6">
        <v>0</v>
      </c>
      <c r="BL37" s="6">
        <f t="shared" si="5"/>
        <v>118.07677587061734</v>
      </c>
      <c r="BM37" s="6">
        <v>20</v>
      </c>
      <c r="BN37" s="5">
        <v>18</v>
      </c>
      <c r="BO37" s="6">
        <f t="shared" si="17"/>
        <v>0.9</v>
      </c>
    </row>
    <row r="38" spans="1:68" x14ac:dyDescent="0.25">
      <c r="A38" s="4"/>
      <c r="B38" s="4">
        <v>-60.75</v>
      </c>
      <c r="C38" s="4">
        <v>141.75</v>
      </c>
      <c r="D38" s="4">
        <v>0</v>
      </c>
      <c r="E38" s="10">
        <f t="shared" si="21"/>
        <v>154.21940539374415</v>
      </c>
      <c r="F38" s="10">
        <v>10</v>
      </c>
      <c r="G38" s="10">
        <v>2454</v>
      </c>
      <c r="H38" s="10">
        <f t="shared" si="19"/>
        <v>245.4</v>
      </c>
      <c r="I38" s="4"/>
      <c r="J38">
        <v>1107</v>
      </c>
      <c r="K38">
        <v>10</v>
      </c>
      <c r="L38">
        <f>J38/K38</f>
        <v>110.7</v>
      </c>
      <c r="N38" s="4"/>
      <c r="O38" s="4">
        <v>-60.75</v>
      </c>
      <c r="P38" s="4">
        <v>141.75</v>
      </c>
      <c r="Q38" s="4">
        <v>71</v>
      </c>
      <c r="R38" s="4">
        <f t="shared" si="1"/>
        <v>169.77816408478446</v>
      </c>
      <c r="S38" s="4">
        <v>10</v>
      </c>
      <c r="T38" s="10">
        <v>1256</v>
      </c>
      <c r="U38" s="10">
        <f t="shared" si="7"/>
        <v>125.6</v>
      </c>
      <c r="V38" s="4"/>
      <c r="W38">
        <v>472</v>
      </c>
      <c r="X38">
        <f t="shared" ref="X38:X40" si="22">W38/S38</f>
        <v>47.2</v>
      </c>
      <c r="AA38" s="4"/>
      <c r="AB38" s="4">
        <v>-60.75</v>
      </c>
      <c r="AC38" s="4">
        <v>141.75</v>
      </c>
      <c r="AD38" s="4">
        <v>-71</v>
      </c>
      <c r="AE38" s="4">
        <f t="shared" si="2"/>
        <v>169.77816408478446</v>
      </c>
      <c r="AF38" s="4">
        <v>10</v>
      </c>
      <c r="AG38" s="4">
        <v>506</v>
      </c>
      <c r="AH38" s="4">
        <f t="shared" si="14"/>
        <v>50.6</v>
      </c>
      <c r="AI38" s="4"/>
      <c r="AJ38" s="15"/>
      <c r="AL38" s="4"/>
      <c r="AM38" s="4">
        <v>-60.75</v>
      </c>
      <c r="AN38" s="4">
        <v>141.75</v>
      </c>
      <c r="AO38" s="4">
        <v>-71</v>
      </c>
      <c r="AP38" s="4">
        <f t="shared" si="3"/>
        <v>169.77816408478446</v>
      </c>
      <c r="AQ38" s="4">
        <v>20</v>
      </c>
      <c r="AR38" s="4">
        <v>22</v>
      </c>
      <c r="AS38" s="4">
        <f t="shared" si="15"/>
        <v>1.1000000000000001</v>
      </c>
      <c r="AT38" s="4"/>
      <c r="AW38" s="4"/>
      <c r="AX38" s="4">
        <v>-60.75</v>
      </c>
      <c r="AY38" s="4">
        <v>141.75</v>
      </c>
      <c r="AZ38" s="4">
        <v>71</v>
      </c>
      <c r="BA38" s="4">
        <f t="shared" si="4"/>
        <v>169.77816408478446</v>
      </c>
      <c r="BB38" s="4">
        <v>20</v>
      </c>
      <c r="BC38" s="4"/>
      <c r="BD38" s="4">
        <f t="shared" si="16"/>
        <v>0</v>
      </c>
      <c r="BE38" s="4"/>
      <c r="BH38" s="4"/>
      <c r="BI38" s="4">
        <v>-60.75</v>
      </c>
      <c r="BJ38" s="4">
        <v>141.75</v>
      </c>
      <c r="BK38" s="4">
        <v>0</v>
      </c>
      <c r="BL38" s="4">
        <f t="shared" si="5"/>
        <v>154.21940539374415</v>
      </c>
      <c r="BM38" s="4">
        <v>20</v>
      </c>
      <c r="BN38" s="4"/>
      <c r="BO38" s="4">
        <f t="shared" si="17"/>
        <v>0</v>
      </c>
      <c r="BP38" s="4"/>
    </row>
    <row r="39" spans="1:68" x14ac:dyDescent="0.25">
      <c r="B39">
        <v>-40.5</v>
      </c>
      <c r="C39" s="6">
        <v>141.75</v>
      </c>
      <c r="D39" s="6">
        <v>0</v>
      </c>
      <c r="E39" s="12">
        <f t="shared" si="21"/>
        <v>147.42222525793051</v>
      </c>
      <c r="F39" s="12">
        <v>10</v>
      </c>
      <c r="G39" s="12">
        <v>2581</v>
      </c>
      <c r="H39" s="12">
        <f t="shared" si="19"/>
        <v>258.10000000000002</v>
      </c>
      <c r="J39">
        <v>1869</v>
      </c>
      <c r="K39">
        <v>10</v>
      </c>
      <c r="L39">
        <f>J39/K39</f>
        <v>186.9</v>
      </c>
      <c r="O39" s="6">
        <v>-40.5</v>
      </c>
      <c r="P39" s="5">
        <v>141.75</v>
      </c>
      <c r="Q39" s="6">
        <v>71</v>
      </c>
      <c r="R39" s="6">
        <f t="shared" si="1"/>
        <v>163.6285809386612</v>
      </c>
      <c r="S39" s="6">
        <v>10</v>
      </c>
      <c r="T39" s="12">
        <v>1378</v>
      </c>
      <c r="U39" s="12">
        <f t="shared" si="7"/>
        <v>137.80000000000001</v>
      </c>
      <c r="W39">
        <v>781</v>
      </c>
      <c r="X39">
        <f t="shared" si="22"/>
        <v>78.099999999999994</v>
      </c>
      <c r="AB39" s="6">
        <v>-40.5</v>
      </c>
      <c r="AC39" s="5">
        <v>141.75</v>
      </c>
      <c r="AD39" s="6">
        <v>-71</v>
      </c>
      <c r="AE39" s="6">
        <f t="shared" si="2"/>
        <v>163.6285809386612</v>
      </c>
      <c r="AF39" s="6">
        <v>10</v>
      </c>
      <c r="AG39" s="5">
        <v>790</v>
      </c>
      <c r="AH39" s="6">
        <f t="shared" si="14"/>
        <v>79</v>
      </c>
      <c r="AJ39" s="15"/>
      <c r="AM39" s="6">
        <v>-40.5</v>
      </c>
      <c r="AN39" s="5">
        <v>141.75</v>
      </c>
      <c r="AO39" s="6">
        <v>-71</v>
      </c>
      <c r="AP39" s="6">
        <f t="shared" si="3"/>
        <v>163.6285809386612</v>
      </c>
      <c r="AQ39" s="6">
        <v>20</v>
      </c>
      <c r="AR39" s="5">
        <v>33</v>
      </c>
      <c r="AS39" s="6">
        <f t="shared" si="15"/>
        <v>1.65</v>
      </c>
      <c r="AX39" s="6">
        <v>-40.5</v>
      </c>
      <c r="AY39" s="5">
        <v>141.75</v>
      </c>
      <c r="AZ39" s="6">
        <v>71</v>
      </c>
      <c r="BA39" s="6">
        <f t="shared" si="4"/>
        <v>163.6285809386612</v>
      </c>
      <c r="BB39" s="6">
        <v>20</v>
      </c>
      <c r="BC39" s="5"/>
      <c r="BD39" s="6">
        <f t="shared" si="16"/>
        <v>0</v>
      </c>
      <c r="BI39" s="6">
        <v>-40.5</v>
      </c>
      <c r="BJ39" s="5">
        <v>141.75</v>
      </c>
      <c r="BK39" s="6">
        <v>0</v>
      </c>
      <c r="BL39" s="6">
        <f t="shared" si="5"/>
        <v>147.42222525793051</v>
      </c>
      <c r="BM39" s="6">
        <v>20</v>
      </c>
      <c r="BN39" s="5"/>
      <c r="BO39" s="6">
        <f t="shared" si="17"/>
        <v>0</v>
      </c>
    </row>
    <row r="40" spans="1:68" x14ac:dyDescent="0.25">
      <c r="B40">
        <v>-20.25</v>
      </c>
      <c r="C40" s="6">
        <v>141.75</v>
      </c>
      <c r="D40" s="6">
        <v>0</v>
      </c>
      <c r="E40" s="6">
        <f t="shared" si="21"/>
        <v>143.18912319027586</v>
      </c>
      <c r="F40" s="5">
        <v>10</v>
      </c>
      <c r="G40" s="5">
        <v>2460</v>
      </c>
      <c r="H40" s="5">
        <f t="shared" ref="H40:H51" si="23">G40/F40</f>
        <v>246</v>
      </c>
      <c r="O40" s="6">
        <v>-20.25</v>
      </c>
      <c r="P40" s="5">
        <v>141.75</v>
      </c>
      <c r="Q40" s="6">
        <v>71</v>
      </c>
      <c r="R40" s="6">
        <f t="shared" si="1"/>
        <v>159.8252952445263</v>
      </c>
      <c r="S40" s="6">
        <v>10</v>
      </c>
      <c r="T40" s="12">
        <v>1497</v>
      </c>
      <c r="U40" s="12">
        <f t="shared" si="7"/>
        <v>149.69999999999999</v>
      </c>
      <c r="W40">
        <v>936</v>
      </c>
      <c r="X40">
        <f t="shared" si="22"/>
        <v>93.6</v>
      </c>
      <c r="AB40" s="6">
        <v>-20.25</v>
      </c>
      <c r="AC40" s="5">
        <v>141.75</v>
      </c>
      <c r="AD40" s="6">
        <v>-71</v>
      </c>
      <c r="AE40" s="6">
        <f t="shared" si="2"/>
        <v>159.8252952445263</v>
      </c>
      <c r="AF40" s="6">
        <v>10</v>
      </c>
      <c r="AG40" s="5">
        <v>1024</v>
      </c>
      <c r="AH40" s="6">
        <f t="shared" si="14"/>
        <v>102.4</v>
      </c>
      <c r="AJ40" s="15"/>
      <c r="AM40" s="6">
        <v>-20.25</v>
      </c>
      <c r="AN40" s="5">
        <v>141.75</v>
      </c>
      <c r="AO40" s="6">
        <v>-71</v>
      </c>
      <c r="AP40" s="6">
        <f t="shared" si="3"/>
        <v>159.8252952445263</v>
      </c>
      <c r="AQ40" s="6">
        <v>20</v>
      </c>
      <c r="AR40" s="5">
        <v>57</v>
      </c>
      <c r="AS40" s="6">
        <f t="shared" si="15"/>
        <v>2.85</v>
      </c>
      <c r="AX40" s="6">
        <v>-20.25</v>
      </c>
      <c r="AY40" s="5">
        <v>141.75</v>
      </c>
      <c r="AZ40" s="6">
        <v>71</v>
      </c>
      <c r="BA40" s="6">
        <f t="shared" si="4"/>
        <v>159.8252952445263</v>
      </c>
      <c r="BB40" s="6">
        <v>20</v>
      </c>
      <c r="BC40" s="5"/>
      <c r="BD40" s="6">
        <f t="shared" si="16"/>
        <v>0</v>
      </c>
      <c r="BI40" s="6">
        <v>-20.25</v>
      </c>
      <c r="BJ40" s="5">
        <v>141.75</v>
      </c>
      <c r="BK40" s="6">
        <v>0</v>
      </c>
      <c r="BL40" s="6">
        <f t="shared" si="5"/>
        <v>143.18912319027586</v>
      </c>
      <c r="BM40" s="6">
        <v>20</v>
      </c>
      <c r="BN40" s="5"/>
      <c r="BO40" s="6">
        <f t="shared" si="17"/>
        <v>0</v>
      </c>
    </row>
    <row r="41" spans="1:68" x14ac:dyDescent="0.25">
      <c r="B41">
        <v>0</v>
      </c>
      <c r="C41" s="6">
        <v>141.75</v>
      </c>
      <c r="D41" s="6">
        <v>0</v>
      </c>
      <c r="E41" s="6">
        <f t="shared" si="21"/>
        <v>141.75</v>
      </c>
      <c r="F41" s="5">
        <v>10</v>
      </c>
      <c r="G41" s="5">
        <v>2714</v>
      </c>
      <c r="H41" s="5">
        <f t="shared" si="23"/>
        <v>271.39999999999998</v>
      </c>
      <c r="O41" s="6">
        <v>0</v>
      </c>
      <c r="P41" s="5">
        <v>141.75</v>
      </c>
      <c r="Q41" s="6">
        <v>71</v>
      </c>
      <c r="R41" s="6">
        <f t="shared" si="1"/>
        <v>158.53725902764938</v>
      </c>
      <c r="S41" s="6">
        <v>10</v>
      </c>
      <c r="T41" s="12">
        <v>1566</v>
      </c>
      <c r="U41" s="12">
        <f t="shared" si="7"/>
        <v>156.6</v>
      </c>
      <c r="W41">
        <v>1045</v>
      </c>
      <c r="X41">
        <f>W41/S41</f>
        <v>104.5</v>
      </c>
      <c r="AB41" s="6">
        <v>0</v>
      </c>
      <c r="AC41" s="5">
        <v>141.75</v>
      </c>
      <c r="AD41" s="6">
        <v>-71</v>
      </c>
      <c r="AE41" s="6">
        <f t="shared" si="2"/>
        <v>158.53725902764938</v>
      </c>
      <c r="AF41" s="6">
        <v>10</v>
      </c>
      <c r="AG41" s="5">
        <v>1039</v>
      </c>
      <c r="AH41" s="6">
        <f t="shared" si="14"/>
        <v>103.9</v>
      </c>
      <c r="AJ41" s="15"/>
      <c r="AM41" s="6">
        <v>0</v>
      </c>
      <c r="AN41" s="5">
        <v>141.75</v>
      </c>
      <c r="AO41" s="6">
        <v>-71</v>
      </c>
      <c r="AP41" s="6">
        <f t="shared" si="3"/>
        <v>158.53725902764938</v>
      </c>
      <c r="AQ41" s="6">
        <v>20</v>
      </c>
      <c r="AR41" s="5">
        <v>119</v>
      </c>
      <c r="AS41" s="6">
        <f t="shared" si="15"/>
        <v>5.95</v>
      </c>
      <c r="AX41" s="6">
        <v>0</v>
      </c>
      <c r="AY41" s="5">
        <v>141.75</v>
      </c>
      <c r="AZ41" s="6">
        <v>71</v>
      </c>
      <c r="BA41" s="6">
        <f t="shared" si="4"/>
        <v>158.53725902764938</v>
      </c>
      <c r="BB41" s="6">
        <v>20</v>
      </c>
      <c r="BC41" s="5">
        <v>4</v>
      </c>
      <c r="BD41" s="6">
        <f t="shared" si="16"/>
        <v>0.2</v>
      </c>
      <c r="BI41" s="6">
        <v>0</v>
      </c>
      <c r="BJ41" s="5">
        <v>141.75</v>
      </c>
      <c r="BK41" s="6">
        <v>0</v>
      </c>
      <c r="BL41" s="6">
        <f t="shared" si="5"/>
        <v>141.75</v>
      </c>
      <c r="BM41" s="6">
        <v>20</v>
      </c>
      <c r="BN41" s="5">
        <v>11</v>
      </c>
      <c r="BO41" s="6">
        <f t="shared" si="17"/>
        <v>0.55000000000000004</v>
      </c>
    </row>
    <row r="42" spans="1:68" x14ac:dyDescent="0.25">
      <c r="B42">
        <v>20.25</v>
      </c>
      <c r="C42" s="6">
        <v>141.75</v>
      </c>
      <c r="D42" s="6">
        <v>0</v>
      </c>
      <c r="E42" s="6">
        <f t="shared" si="21"/>
        <v>143.18912319027586</v>
      </c>
      <c r="F42" s="5">
        <v>10</v>
      </c>
      <c r="G42" s="5">
        <v>2398</v>
      </c>
      <c r="H42" s="5">
        <f t="shared" si="23"/>
        <v>239.8</v>
      </c>
      <c r="O42">
        <v>20.25</v>
      </c>
      <c r="P42" s="5">
        <v>141.75</v>
      </c>
      <c r="Q42" s="6">
        <v>71</v>
      </c>
      <c r="R42" s="6">
        <f t="shared" si="1"/>
        <v>159.8252952445263</v>
      </c>
      <c r="S42" s="6">
        <v>10</v>
      </c>
      <c r="T42" s="12">
        <v>1637</v>
      </c>
      <c r="U42" s="12">
        <f t="shared" si="7"/>
        <v>163.69999999999999</v>
      </c>
      <c r="W42">
        <v>947</v>
      </c>
      <c r="X42">
        <f t="shared" ref="X42:X44" si="24">W42/S42</f>
        <v>94.7</v>
      </c>
      <c r="AB42">
        <v>20.25</v>
      </c>
      <c r="AC42" s="5">
        <v>141.75</v>
      </c>
      <c r="AD42" s="6">
        <v>-71</v>
      </c>
      <c r="AE42" s="6">
        <f t="shared" si="2"/>
        <v>159.8252952445263</v>
      </c>
      <c r="AF42" s="6">
        <v>10</v>
      </c>
      <c r="AG42" s="5">
        <v>953</v>
      </c>
      <c r="AH42" s="6">
        <f t="shared" si="14"/>
        <v>95.3</v>
      </c>
      <c r="AJ42" s="15"/>
      <c r="AM42">
        <v>20.25</v>
      </c>
      <c r="AN42" s="5">
        <v>141.75</v>
      </c>
      <c r="AO42" s="6">
        <v>-71</v>
      </c>
      <c r="AP42" s="6">
        <f t="shared" si="3"/>
        <v>159.8252952445263</v>
      </c>
      <c r="AQ42" s="6">
        <v>20</v>
      </c>
      <c r="AR42" s="5">
        <v>97</v>
      </c>
      <c r="AS42" s="6">
        <f t="shared" si="15"/>
        <v>4.8499999999999996</v>
      </c>
      <c r="AX42">
        <v>20.25</v>
      </c>
      <c r="AY42" s="5">
        <v>141.75</v>
      </c>
      <c r="AZ42" s="6">
        <v>71</v>
      </c>
      <c r="BA42" s="6">
        <f t="shared" si="4"/>
        <v>159.8252952445263</v>
      </c>
      <c r="BB42" s="6">
        <v>20</v>
      </c>
      <c r="BC42" s="5"/>
      <c r="BD42" s="6">
        <f t="shared" si="16"/>
        <v>0</v>
      </c>
      <c r="BI42">
        <v>20.25</v>
      </c>
      <c r="BJ42" s="5">
        <v>141.75</v>
      </c>
      <c r="BK42" s="6">
        <v>0</v>
      </c>
      <c r="BL42" s="6">
        <f t="shared" si="5"/>
        <v>143.18912319027586</v>
      </c>
      <c r="BM42" s="6">
        <v>20</v>
      </c>
      <c r="BN42" s="5"/>
      <c r="BO42" s="6">
        <f t="shared" si="17"/>
        <v>0</v>
      </c>
    </row>
    <row r="43" spans="1:68" x14ac:dyDescent="0.25">
      <c r="B43">
        <v>40.5</v>
      </c>
      <c r="C43" s="6">
        <v>141.75</v>
      </c>
      <c r="D43" s="6">
        <v>0</v>
      </c>
      <c r="E43" s="6">
        <f t="shared" si="21"/>
        <v>147.42222525793051</v>
      </c>
      <c r="F43" s="5">
        <v>10</v>
      </c>
      <c r="G43" s="5">
        <v>2003</v>
      </c>
      <c r="H43" s="5">
        <f t="shared" si="23"/>
        <v>200.3</v>
      </c>
      <c r="O43">
        <v>40.5</v>
      </c>
      <c r="P43" s="5">
        <v>141.75</v>
      </c>
      <c r="Q43" s="6">
        <v>71</v>
      </c>
      <c r="R43" s="6">
        <f t="shared" si="1"/>
        <v>163.6285809386612</v>
      </c>
      <c r="S43" s="6">
        <v>10</v>
      </c>
      <c r="T43" s="12">
        <v>1398</v>
      </c>
      <c r="U43" s="12">
        <f t="shared" si="7"/>
        <v>139.80000000000001</v>
      </c>
      <c r="W43">
        <v>795</v>
      </c>
      <c r="X43">
        <f t="shared" si="24"/>
        <v>79.5</v>
      </c>
      <c r="AB43">
        <v>40.5</v>
      </c>
      <c r="AC43" s="5">
        <v>141.75</v>
      </c>
      <c r="AD43" s="6">
        <v>-71</v>
      </c>
      <c r="AE43" s="6">
        <f t="shared" si="2"/>
        <v>163.6285809386612</v>
      </c>
      <c r="AF43" s="6">
        <v>10</v>
      </c>
      <c r="AG43" s="5">
        <v>853</v>
      </c>
      <c r="AH43" s="6">
        <f t="shared" si="14"/>
        <v>85.3</v>
      </c>
      <c r="AJ43" s="15"/>
      <c r="AM43">
        <v>40.5</v>
      </c>
      <c r="AN43" s="5">
        <v>141.75</v>
      </c>
      <c r="AO43" s="6">
        <v>-71</v>
      </c>
      <c r="AP43" s="6">
        <f t="shared" si="3"/>
        <v>163.6285809386612</v>
      </c>
      <c r="AQ43" s="6">
        <v>20</v>
      </c>
      <c r="AR43" s="5">
        <v>137</v>
      </c>
      <c r="AS43" s="6">
        <f t="shared" si="15"/>
        <v>6.85</v>
      </c>
      <c r="AX43">
        <v>40.5</v>
      </c>
      <c r="AY43" s="5">
        <v>141.75</v>
      </c>
      <c r="AZ43" s="6">
        <v>71</v>
      </c>
      <c r="BA43" s="6">
        <f t="shared" si="4"/>
        <v>163.6285809386612</v>
      </c>
      <c r="BB43" s="6">
        <v>20</v>
      </c>
      <c r="BC43" s="5"/>
      <c r="BD43" s="6">
        <f t="shared" si="16"/>
        <v>0</v>
      </c>
      <c r="BI43">
        <v>40.5</v>
      </c>
      <c r="BJ43" s="5">
        <v>141.75</v>
      </c>
      <c r="BK43" s="6">
        <v>0</v>
      </c>
      <c r="BL43" s="6">
        <f t="shared" si="5"/>
        <v>147.42222525793051</v>
      </c>
      <c r="BM43" s="6">
        <v>20</v>
      </c>
      <c r="BN43" s="5"/>
      <c r="BO43" s="6">
        <f t="shared" si="17"/>
        <v>0</v>
      </c>
    </row>
    <row r="44" spans="1:68" x14ac:dyDescent="0.25">
      <c r="B44">
        <v>60.75</v>
      </c>
      <c r="C44" s="6">
        <v>141.75</v>
      </c>
      <c r="D44" s="6">
        <v>0</v>
      </c>
      <c r="E44" s="6">
        <f t="shared" si="21"/>
        <v>154.21940539374415</v>
      </c>
      <c r="F44" s="5">
        <v>10</v>
      </c>
      <c r="G44" s="5">
        <v>1228</v>
      </c>
      <c r="H44" s="5">
        <f t="shared" si="23"/>
        <v>122.8</v>
      </c>
      <c r="O44">
        <v>60.75</v>
      </c>
      <c r="P44" s="5">
        <v>141.75</v>
      </c>
      <c r="Q44" s="6">
        <v>71</v>
      </c>
      <c r="R44" s="6">
        <f t="shared" si="1"/>
        <v>169.77816408478446</v>
      </c>
      <c r="S44" s="6">
        <v>10</v>
      </c>
      <c r="T44" s="12">
        <v>951</v>
      </c>
      <c r="U44" s="12">
        <f t="shared" si="7"/>
        <v>95.1</v>
      </c>
      <c r="W44">
        <v>499</v>
      </c>
      <c r="X44">
        <f t="shared" si="24"/>
        <v>49.9</v>
      </c>
      <c r="AB44">
        <v>60.75</v>
      </c>
      <c r="AC44" s="5">
        <v>141.75</v>
      </c>
      <c r="AD44" s="6">
        <v>-71</v>
      </c>
      <c r="AE44" s="6">
        <f t="shared" si="2"/>
        <v>169.77816408478446</v>
      </c>
      <c r="AF44" s="6">
        <v>10</v>
      </c>
      <c r="AG44" s="5">
        <v>519</v>
      </c>
      <c r="AH44" s="6">
        <f t="shared" si="14"/>
        <v>51.9</v>
      </c>
      <c r="AJ44" s="15"/>
      <c r="AM44">
        <v>60.75</v>
      </c>
      <c r="AN44" s="5">
        <v>141.75</v>
      </c>
      <c r="AO44" s="6">
        <v>-71</v>
      </c>
      <c r="AP44" s="6">
        <f t="shared" si="3"/>
        <v>169.77816408478446</v>
      </c>
      <c r="AQ44" s="6">
        <v>20</v>
      </c>
      <c r="AR44" s="5">
        <v>175</v>
      </c>
      <c r="AS44" s="6">
        <f t="shared" si="15"/>
        <v>8.75</v>
      </c>
      <c r="AX44">
        <v>60.75</v>
      </c>
      <c r="AY44" s="5">
        <v>141.75</v>
      </c>
      <c r="AZ44" s="6">
        <v>71</v>
      </c>
      <c r="BA44" s="6">
        <f t="shared" si="4"/>
        <v>169.77816408478446</v>
      </c>
      <c r="BB44" s="6">
        <v>20</v>
      </c>
      <c r="BC44" s="5"/>
      <c r="BD44" s="6">
        <f t="shared" si="16"/>
        <v>0</v>
      </c>
      <c r="BI44">
        <v>60.75</v>
      </c>
      <c r="BJ44" s="5">
        <v>141.75</v>
      </c>
      <c r="BK44" s="6">
        <v>0</v>
      </c>
      <c r="BL44" s="6">
        <f t="shared" si="5"/>
        <v>154.21940539374415</v>
      </c>
      <c r="BM44" s="6">
        <v>20</v>
      </c>
      <c r="BN44" s="5"/>
      <c r="BO44" s="6">
        <f t="shared" si="17"/>
        <v>0</v>
      </c>
    </row>
    <row r="45" spans="1:68" x14ac:dyDescent="0.25">
      <c r="B45" s="4">
        <v>-60.75</v>
      </c>
      <c r="C45" s="8">
        <v>182.25</v>
      </c>
      <c r="D45" s="4">
        <v>0</v>
      </c>
      <c r="E45" s="8">
        <f t="shared" si="21"/>
        <v>192.10836785522903</v>
      </c>
      <c r="F45" s="8">
        <v>20</v>
      </c>
      <c r="G45" s="8">
        <v>724</v>
      </c>
      <c r="H45" s="8">
        <f t="shared" si="23"/>
        <v>36.200000000000003</v>
      </c>
      <c r="N45" s="4"/>
      <c r="O45" s="4">
        <v>-60.75</v>
      </c>
      <c r="P45" s="4">
        <v>182.25</v>
      </c>
      <c r="Q45" s="4">
        <v>71</v>
      </c>
      <c r="R45" s="4">
        <f t="shared" si="1"/>
        <v>204.80875225438976</v>
      </c>
      <c r="S45" s="4">
        <v>20</v>
      </c>
      <c r="T45" s="4">
        <v>508</v>
      </c>
      <c r="U45" s="4">
        <f t="shared" si="7"/>
        <v>25.4</v>
      </c>
      <c r="V45" s="4"/>
      <c r="AA45" s="4"/>
      <c r="AB45" s="4">
        <v>-60.75</v>
      </c>
      <c r="AC45" s="4">
        <v>182.25</v>
      </c>
      <c r="AD45" s="4">
        <v>-71</v>
      </c>
      <c r="AE45" s="4">
        <f t="shared" si="2"/>
        <v>204.80875225438976</v>
      </c>
      <c r="AF45" s="4">
        <v>20</v>
      </c>
      <c r="AG45" s="4">
        <v>412</v>
      </c>
      <c r="AH45" s="4">
        <f t="shared" si="14"/>
        <v>20.6</v>
      </c>
      <c r="AI45" s="4"/>
      <c r="AJ45" s="15"/>
      <c r="AL45" s="4"/>
      <c r="AM45" s="4">
        <v>-60.75</v>
      </c>
      <c r="AN45" s="4">
        <v>182.25</v>
      </c>
      <c r="AO45" s="4">
        <v>-71</v>
      </c>
      <c r="AP45" s="4">
        <f t="shared" si="3"/>
        <v>204.80875225438976</v>
      </c>
      <c r="AQ45" s="4">
        <v>20</v>
      </c>
      <c r="AR45" s="4">
        <v>108</v>
      </c>
      <c r="AS45" s="4">
        <f t="shared" si="15"/>
        <v>5.4</v>
      </c>
      <c r="AT45" s="4"/>
      <c r="AW45" s="4"/>
      <c r="AX45" s="4">
        <v>-60.75</v>
      </c>
      <c r="AY45" s="4">
        <v>182.25</v>
      </c>
      <c r="AZ45" s="4">
        <v>71</v>
      </c>
      <c r="BA45" s="4">
        <f t="shared" si="4"/>
        <v>204.80875225438976</v>
      </c>
      <c r="BB45" s="4">
        <v>20</v>
      </c>
      <c r="BC45" s="4"/>
      <c r="BD45" s="4">
        <f t="shared" si="16"/>
        <v>0</v>
      </c>
      <c r="BE45" s="4"/>
      <c r="BH45" s="4"/>
      <c r="BI45" s="4">
        <v>-60.75</v>
      </c>
      <c r="BJ45" s="4">
        <v>182.25</v>
      </c>
      <c r="BK45" s="4">
        <v>0</v>
      </c>
      <c r="BL45" s="4">
        <f t="shared" si="5"/>
        <v>192.10836785522903</v>
      </c>
      <c r="BM45" s="4">
        <v>20</v>
      </c>
      <c r="BN45" s="4"/>
      <c r="BO45" s="4">
        <f t="shared" si="17"/>
        <v>0</v>
      </c>
      <c r="BP45" s="4"/>
    </row>
    <row r="46" spans="1:68" x14ac:dyDescent="0.25">
      <c r="B46">
        <v>-40.5</v>
      </c>
      <c r="C46" s="5">
        <v>182.25</v>
      </c>
      <c r="D46" s="6">
        <v>0</v>
      </c>
      <c r="E46" s="5">
        <f t="shared" si="21"/>
        <v>186.69577526018097</v>
      </c>
      <c r="F46" s="5">
        <v>20</v>
      </c>
      <c r="G46" s="5">
        <v>1061</v>
      </c>
      <c r="H46" s="5">
        <f t="shared" si="23"/>
        <v>53.05</v>
      </c>
      <c r="O46" s="6">
        <v>-40.5</v>
      </c>
      <c r="P46" s="5">
        <v>182.25</v>
      </c>
      <c r="Q46" s="6">
        <v>71</v>
      </c>
      <c r="R46" s="6">
        <f t="shared" si="1"/>
        <v>199.74061304602026</v>
      </c>
      <c r="S46" s="6">
        <v>20</v>
      </c>
      <c r="T46" s="5">
        <v>568</v>
      </c>
      <c r="U46" s="6">
        <f t="shared" si="7"/>
        <v>28.4</v>
      </c>
      <c r="AB46" s="6">
        <v>-40.5</v>
      </c>
      <c r="AC46" s="5">
        <v>182.25</v>
      </c>
      <c r="AD46" s="6">
        <v>-71</v>
      </c>
      <c r="AE46" s="6">
        <f t="shared" si="2"/>
        <v>199.74061304602026</v>
      </c>
      <c r="AF46" s="6">
        <v>20</v>
      </c>
      <c r="AG46" s="5">
        <v>544</v>
      </c>
      <c r="AH46" s="6">
        <f t="shared" si="14"/>
        <v>27.2</v>
      </c>
      <c r="AJ46" s="15"/>
      <c r="AM46" s="6">
        <v>-40.5</v>
      </c>
      <c r="AN46" s="5">
        <v>182.25</v>
      </c>
      <c r="AO46" s="6">
        <v>-71</v>
      </c>
      <c r="AP46" s="6">
        <f t="shared" si="3"/>
        <v>199.74061304602026</v>
      </c>
      <c r="AQ46" s="6">
        <v>20</v>
      </c>
      <c r="AR46" s="5">
        <v>153</v>
      </c>
      <c r="AS46" s="6">
        <f t="shared" si="15"/>
        <v>7.65</v>
      </c>
      <c r="AX46" s="6">
        <v>-40.5</v>
      </c>
      <c r="AY46" s="5">
        <v>182.25</v>
      </c>
      <c r="AZ46" s="6">
        <v>71</v>
      </c>
      <c r="BA46" s="6">
        <f t="shared" si="4"/>
        <v>199.74061304602026</v>
      </c>
      <c r="BB46" s="6">
        <v>20</v>
      </c>
      <c r="BC46" s="5"/>
      <c r="BD46" s="6">
        <f t="shared" si="16"/>
        <v>0</v>
      </c>
      <c r="BI46" s="6">
        <v>-40.5</v>
      </c>
      <c r="BJ46" s="5">
        <v>182.25</v>
      </c>
      <c r="BK46" s="6">
        <v>0</v>
      </c>
      <c r="BL46" s="6">
        <f t="shared" si="5"/>
        <v>186.69577526018097</v>
      </c>
      <c r="BM46" s="6">
        <v>20</v>
      </c>
      <c r="BN46" s="5"/>
      <c r="BO46" s="6">
        <f t="shared" si="17"/>
        <v>0</v>
      </c>
    </row>
    <row r="47" spans="1:68" x14ac:dyDescent="0.25">
      <c r="B47">
        <v>-20.25</v>
      </c>
      <c r="C47" s="5">
        <v>182.25</v>
      </c>
      <c r="D47" s="6">
        <v>0</v>
      </c>
      <c r="E47" s="5">
        <f t="shared" si="21"/>
        <v>183.37154904728268</v>
      </c>
      <c r="F47" s="5">
        <v>20</v>
      </c>
      <c r="G47" s="5">
        <v>1596</v>
      </c>
      <c r="H47" s="5">
        <f t="shared" si="23"/>
        <v>79.8</v>
      </c>
      <c r="O47" s="6">
        <v>-20.25</v>
      </c>
      <c r="P47" s="5">
        <v>182.25</v>
      </c>
      <c r="Q47" s="6">
        <v>71</v>
      </c>
      <c r="R47" s="6">
        <f t="shared" si="1"/>
        <v>196.63703872871966</v>
      </c>
      <c r="S47" s="6">
        <v>20</v>
      </c>
      <c r="T47" s="5">
        <v>649</v>
      </c>
      <c r="U47" s="6">
        <f t="shared" si="7"/>
        <v>32.450000000000003</v>
      </c>
      <c r="AB47" s="6">
        <v>-20.25</v>
      </c>
      <c r="AC47" s="5">
        <v>182.25</v>
      </c>
      <c r="AD47" s="6">
        <v>-71</v>
      </c>
      <c r="AE47" s="6">
        <f t="shared" si="2"/>
        <v>196.63703872871966</v>
      </c>
      <c r="AF47" s="6">
        <v>20</v>
      </c>
      <c r="AG47" s="5">
        <v>614</v>
      </c>
      <c r="AH47" s="6">
        <f t="shared" si="14"/>
        <v>30.7</v>
      </c>
      <c r="AJ47" s="15"/>
      <c r="AM47" s="6">
        <v>-20.25</v>
      </c>
      <c r="AN47" s="5">
        <v>182.25</v>
      </c>
      <c r="AO47" s="6">
        <v>-71</v>
      </c>
      <c r="AP47" s="6">
        <f t="shared" si="3"/>
        <v>196.63703872871966</v>
      </c>
      <c r="AQ47" s="6">
        <v>20</v>
      </c>
      <c r="AR47" s="5">
        <v>93</v>
      </c>
      <c r="AS47" s="6">
        <f t="shared" si="15"/>
        <v>4.6500000000000004</v>
      </c>
      <c r="AX47" s="6">
        <v>-20.25</v>
      </c>
      <c r="AY47" s="5">
        <v>182.25</v>
      </c>
      <c r="AZ47" s="6">
        <v>71</v>
      </c>
      <c r="BA47" s="6">
        <f t="shared" si="4"/>
        <v>196.63703872871966</v>
      </c>
      <c r="BB47" s="6">
        <v>20</v>
      </c>
      <c r="BC47" s="5"/>
      <c r="BD47" s="6">
        <f t="shared" si="16"/>
        <v>0</v>
      </c>
      <c r="BI47" s="6">
        <v>-20.25</v>
      </c>
      <c r="BJ47" s="5">
        <v>182.25</v>
      </c>
      <c r="BK47" s="6">
        <v>0</v>
      </c>
      <c r="BL47" s="6">
        <f t="shared" si="5"/>
        <v>183.37154904728268</v>
      </c>
      <c r="BM47" s="6">
        <v>20</v>
      </c>
      <c r="BN47" s="5"/>
      <c r="BO47" s="6">
        <f t="shared" si="17"/>
        <v>0</v>
      </c>
    </row>
    <row r="48" spans="1:68" x14ac:dyDescent="0.25">
      <c r="B48">
        <v>0</v>
      </c>
      <c r="C48" s="5">
        <v>182.25</v>
      </c>
      <c r="D48" s="6">
        <v>0</v>
      </c>
      <c r="E48" s="5">
        <f t="shared" si="21"/>
        <v>182.25</v>
      </c>
      <c r="F48" s="5">
        <v>20</v>
      </c>
      <c r="G48" s="5">
        <v>1296</v>
      </c>
      <c r="H48" s="5">
        <f t="shared" si="23"/>
        <v>64.8</v>
      </c>
      <c r="O48" s="6">
        <v>0</v>
      </c>
      <c r="P48" s="5">
        <v>182.25</v>
      </c>
      <c r="Q48" s="6">
        <v>71</v>
      </c>
      <c r="R48" s="6">
        <f t="shared" si="1"/>
        <v>195.5915706261392</v>
      </c>
      <c r="S48" s="6">
        <v>20</v>
      </c>
      <c r="T48" s="5">
        <v>674</v>
      </c>
      <c r="U48" s="6">
        <f t="shared" si="7"/>
        <v>33.700000000000003</v>
      </c>
      <c r="AB48" s="6">
        <v>0</v>
      </c>
      <c r="AC48" s="5">
        <v>182.25</v>
      </c>
      <c r="AD48" s="6">
        <v>-71</v>
      </c>
      <c r="AE48" s="6">
        <f t="shared" si="2"/>
        <v>195.5915706261392</v>
      </c>
      <c r="AF48" s="6">
        <v>20</v>
      </c>
      <c r="AG48" s="5">
        <v>701</v>
      </c>
      <c r="AH48" s="6">
        <f t="shared" si="14"/>
        <v>35.049999999999997</v>
      </c>
      <c r="AJ48" s="15"/>
      <c r="AM48" s="6">
        <v>0</v>
      </c>
      <c r="AN48" s="5">
        <v>182.25</v>
      </c>
      <c r="AO48" s="6">
        <v>-71</v>
      </c>
      <c r="AP48" s="6">
        <f t="shared" si="3"/>
        <v>195.5915706261392</v>
      </c>
      <c r="AQ48" s="6">
        <v>20</v>
      </c>
      <c r="AR48" s="5">
        <v>72</v>
      </c>
      <c r="AS48" s="6">
        <f t="shared" si="15"/>
        <v>3.6</v>
      </c>
      <c r="AX48" s="6">
        <v>0</v>
      </c>
      <c r="AY48" s="5">
        <v>182.25</v>
      </c>
      <c r="AZ48" s="6">
        <v>71</v>
      </c>
      <c r="BA48" s="6">
        <f t="shared" si="4"/>
        <v>195.5915706261392</v>
      </c>
      <c r="BB48" s="6">
        <v>20</v>
      </c>
      <c r="BC48" s="5"/>
      <c r="BD48" s="6">
        <f t="shared" si="16"/>
        <v>0</v>
      </c>
      <c r="BI48" s="6">
        <v>0</v>
      </c>
      <c r="BJ48" s="5">
        <v>182.25</v>
      </c>
      <c r="BK48" s="6">
        <v>0</v>
      </c>
      <c r="BL48" s="6">
        <f t="shared" si="5"/>
        <v>182.25</v>
      </c>
      <c r="BM48" s="6">
        <v>20</v>
      </c>
      <c r="BN48" s="5"/>
      <c r="BO48" s="6">
        <f t="shared" si="17"/>
        <v>0</v>
      </c>
    </row>
    <row r="49" spans="2:67" x14ac:dyDescent="0.25">
      <c r="B49">
        <v>20.25</v>
      </c>
      <c r="C49" s="5">
        <v>182.25</v>
      </c>
      <c r="D49" s="6">
        <v>0</v>
      </c>
      <c r="E49" s="5">
        <f t="shared" si="21"/>
        <v>183.37154904728268</v>
      </c>
      <c r="F49" s="5">
        <v>20</v>
      </c>
      <c r="G49" s="5">
        <v>1232</v>
      </c>
      <c r="H49" s="5">
        <f t="shared" si="23"/>
        <v>61.6</v>
      </c>
      <c r="O49">
        <v>20.25</v>
      </c>
      <c r="P49" s="5">
        <v>182.25</v>
      </c>
      <c r="Q49" s="6">
        <v>71</v>
      </c>
      <c r="R49" s="6">
        <f t="shared" si="1"/>
        <v>196.63703872871966</v>
      </c>
      <c r="S49" s="6">
        <v>20</v>
      </c>
      <c r="T49" s="5">
        <v>654</v>
      </c>
      <c r="U49" s="6">
        <f t="shared" si="7"/>
        <v>32.700000000000003</v>
      </c>
      <c r="AB49">
        <v>20.25</v>
      </c>
      <c r="AC49" s="5">
        <v>182.25</v>
      </c>
      <c r="AD49" s="6">
        <v>-71</v>
      </c>
      <c r="AE49" s="6">
        <f t="shared" si="2"/>
        <v>196.63703872871966</v>
      </c>
      <c r="AF49" s="6">
        <v>20</v>
      </c>
      <c r="AG49" s="5">
        <v>653</v>
      </c>
      <c r="AH49" s="6">
        <f t="shared" si="14"/>
        <v>32.65</v>
      </c>
      <c r="AJ49" s="15"/>
      <c r="AM49">
        <v>20.25</v>
      </c>
      <c r="AN49" s="5">
        <v>182.25</v>
      </c>
      <c r="AO49" s="6">
        <v>-71</v>
      </c>
      <c r="AP49" s="6">
        <f t="shared" si="3"/>
        <v>196.63703872871966</v>
      </c>
      <c r="AQ49" s="6">
        <v>20</v>
      </c>
      <c r="AR49" s="5">
        <v>73</v>
      </c>
      <c r="AS49" s="6">
        <f t="shared" si="15"/>
        <v>3.65</v>
      </c>
      <c r="AX49">
        <v>20.25</v>
      </c>
      <c r="AY49" s="5">
        <v>182.25</v>
      </c>
      <c r="AZ49" s="6">
        <v>71</v>
      </c>
      <c r="BA49" s="6">
        <f t="shared" si="4"/>
        <v>196.63703872871966</v>
      </c>
      <c r="BB49" s="6">
        <v>20</v>
      </c>
      <c r="BC49" s="5"/>
      <c r="BD49" s="6">
        <f t="shared" si="16"/>
        <v>0</v>
      </c>
      <c r="BI49">
        <v>20.25</v>
      </c>
      <c r="BJ49" s="5">
        <v>182.25</v>
      </c>
      <c r="BK49" s="6">
        <v>0</v>
      </c>
      <c r="BL49" s="6">
        <f t="shared" si="5"/>
        <v>183.37154904728268</v>
      </c>
      <c r="BM49" s="6">
        <v>20</v>
      </c>
      <c r="BN49" s="5"/>
      <c r="BO49" s="6">
        <f t="shared" si="17"/>
        <v>0</v>
      </c>
    </row>
    <row r="50" spans="2:67" x14ac:dyDescent="0.25">
      <c r="B50">
        <v>40.5</v>
      </c>
      <c r="C50" s="5">
        <v>182.25</v>
      </c>
      <c r="D50" s="6">
        <v>0</v>
      </c>
      <c r="E50" s="5">
        <f t="shared" si="21"/>
        <v>186.69577526018097</v>
      </c>
      <c r="F50" s="5">
        <v>20</v>
      </c>
      <c r="G50" s="5">
        <v>1425</v>
      </c>
      <c r="H50" s="5">
        <f t="shared" si="23"/>
        <v>71.25</v>
      </c>
      <c r="O50">
        <v>40.5</v>
      </c>
      <c r="P50" s="5">
        <v>182.25</v>
      </c>
      <c r="Q50" s="6">
        <v>71</v>
      </c>
      <c r="R50" s="6">
        <f t="shared" si="1"/>
        <v>199.74061304602026</v>
      </c>
      <c r="S50" s="6">
        <v>20</v>
      </c>
      <c r="T50" s="5">
        <v>583</v>
      </c>
      <c r="U50" s="6">
        <f t="shared" si="7"/>
        <v>29.15</v>
      </c>
      <c r="AB50">
        <v>40.5</v>
      </c>
      <c r="AC50" s="5">
        <v>182.25</v>
      </c>
      <c r="AD50" s="6">
        <v>-71</v>
      </c>
      <c r="AE50" s="6">
        <f t="shared" si="2"/>
        <v>199.74061304602026</v>
      </c>
      <c r="AF50" s="6">
        <v>20</v>
      </c>
      <c r="AG50" s="5">
        <v>609</v>
      </c>
      <c r="AH50" s="6">
        <f t="shared" si="14"/>
        <v>30.45</v>
      </c>
      <c r="AJ50" s="15"/>
      <c r="AM50">
        <v>40.5</v>
      </c>
      <c r="AN50" s="5">
        <v>182.25</v>
      </c>
      <c r="AO50" s="6">
        <v>-71</v>
      </c>
      <c r="AP50" s="6">
        <f t="shared" si="3"/>
        <v>199.74061304602026</v>
      </c>
      <c r="AQ50" s="6">
        <v>20</v>
      </c>
      <c r="AR50" s="5">
        <v>64</v>
      </c>
      <c r="AS50" s="6">
        <f t="shared" si="15"/>
        <v>3.2</v>
      </c>
      <c r="AX50">
        <v>40.5</v>
      </c>
      <c r="AY50" s="5">
        <v>182.25</v>
      </c>
      <c r="AZ50" s="6">
        <v>71</v>
      </c>
      <c r="BA50" s="6">
        <f t="shared" si="4"/>
        <v>199.74061304602026</v>
      </c>
      <c r="BB50" s="6">
        <v>20</v>
      </c>
      <c r="BC50" s="5"/>
      <c r="BD50" s="6">
        <f t="shared" si="16"/>
        <v>0</v>
      </c>
      <c r="BI50">
        <v>40.5</v>
      </c>
      <c r="BJ50" s="5">
        <v>182.25</v>
      </c>
      <c r="BK50" s="6">
        <v>0</v>
      </c>
      <c r="BL50" s="6">
        <f t="shared" si="5"/>
        <v>186.69577526018097</v>
      </c>
      <c r="BM50" s="6">
        <v>20</v>
      </c>
      <c r="BN50" s="5"/>
      <c r="BO50" s="6">
        <f t="shared" si="17"/>
        <v>0</v>
      </c>
    </row>
    <row r="51" spans="2:67" x14ac:dyDescent="0.25">
      <c r="B51">
        <v>60.75</v>
      </c>
      <c r="C51" s="5">
        <v>182.25</v>
      </c>
      <c r="D51" s="6">
        <v>0</v>
      </c>
      <c r="E51" s="5">
        <f t="shared" si="21"/>
        <v>192.10836785522903</v>
      </c>
      <c r="F51" s="5">
        <v>20</v>
      </c>
      <c r="G51" s="5">
        <v>953</v>
      </c>
      <c r="H51" s="5">
        <f t="shared" si="23"/>
        <v>47.65</v>
      </c>
      <c r="O51">
        <v>60.75</v>
      </c>
      <c r="P51" s="5">
        <v>182.25</v>
      </c>
      <c r="Q51" s="6">
        <v>71</v>
      </c>
      <c r="R51" s="6">
        <f t="shared" si="1"/>
        <v>204.80875225438976</v>
      </c>
      <c r="S51" s="6">
        <v>20</v>
      </c>
      <c r="T51" s="5">
        <v>500</v>
      </c>
      <c r="U51" s="6">
        <f t="shared" si="7"/>
        <v>25</v>
      </c>
      <c r="AB51">
        <v>60.75</v>
      </c>
      <c r="AC51" s="5">
        <v>182.25</v>
      </c>
      <c r="AD51" s="6">
        <v>-71</v>
      </c>
      <c r="AE51" s="6">
        <f t="shared" si="2"/>
        <v>204.80875225438976</v>
      </c>
      <c r="AF51" s="6">
        <v>20</v>
      </c>
      <c r="AG51" s="5">
        <v>513</v>
      </c>
      <c r="AH51" s="6">
        <f t="shared" si="14"/>
        <v>25.65</v>
      </c>
      <c r="AJ51" s="15"/>
      <c r="AM51">
        <v>60.75</v>
      </c>
      <c r="AN51" s="5">
        <v>182.25</v>
      </c>
      <c r="AO51" s="6">
        <v>-71</v>
      </c>
      <c r="AP51" s="6">
        <f t="shared" si="3"/>
        <v>204.80875225438976</v>
      </c>
      <c r="AQ51" s="6">
        <v>20</v>
      </c>
      <c r="AR51" s="5">
        <v>71</v>
      </c>
      <c r="AS51" s="6">
        <f t="shared" si="15"/>
        <v>3.55</v>
      </c>
      <c r="AX51">
        <v>60.75</v>
      </c>
      <c r="AY51" s="5">
        <v>182.25</v>
      </c>
      <c r="AZ51" s="6">
        <v>71</v>
      </c>
      <c r="BA51" s="6">
        <f t="shared" si="4"/>
        <v>204.80875225438976</v>
      </c>
      <c r="BB51" s="6">
        <v>20</v>
      </c>
      <c r="BC51" s="5"/>
      <c r="BD51" s="6">
        <f t="shared" si="16"/>
        <v>0</v>
      </c>
      <c r="BI51">
        <v>60.75</v>
      </c>
      <c r="BJ51" s="5">
        <v>182.25</v>
      </c>
      <c r="BK51" s="6">
        <v>0</v>
      </c>
      <c r="BL51" s="6">
        <f t="shared" si="5"/>
        <v>192.10836785522903</v>
      </c>
      <c r="BM51" s="6">
        <v>20</v>
      </c>
      <c r="BN51" s="5"/>
      <c r="BO51" s="6">
        <f t="shared" si="17"/>
        <v>0</v>
      </c>
    </row>
    <row r="52" spans="2:67" x14ac:dyDescent="0.25">
      <c r="AJ52" s="15"/>
    </row>
    <row r="56" spans="2:67" ht="15.75" thickBot="1" x14ac:dyDescent="0.3"/>
    <row r="57" spans="2:67" ht="15.75" thickBot="1" x14ac:dyDescent="0.3">
      <c r="E57" s="14" t="s">
        <v>11</v>
      </c>
      <c r="F57" s="1" t="s">
        <v>12</v>
      </c>
      <c r="G57" s="2" t="s">
        <v>13</v>
      </c>
    </row>
    <row r="58" spans="2:67" ht="15.75" thickBot="1" x14ac:dyDescent="0.3">
      <c r="G58">
        <v>0</v>
      </c>
      <c r="AB58" t="s">
        <v>24</v>
      </c>
      <c r="AE58" s="3" t="s">
        <v>39</v>
      </c>
      <c r="AF58" s="22"/>
      <c r="AG58" s="22"/>
      <c r="AH58" s="22"/>
      <c r="AI58" s="22"/>
      <c r="AJ58" s="22"/>
      <c r="AK58" s="22"/>
      <c r="AL58" s="22"/>
      <c r="AM58" s="22"/>
      <c r="AN58" s="22"/>
      <c r="AP58" s="22"/>
      <c r="AQ58" s="22" t="s">
        <v>43</v>
      </c>
      <c r="AR58" s="22">
        <f>(AM64/AM61)*100</f>
        <v>7.9148409002271229</v>
      </c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3"/>
    </row>
    <row r="59" spans="2:67" ht="15.75" thickBot="1" x14ac:dyDescent="0.3">
      <c r="G59">
        <v>0</v>
      </c>
      <c r="AB59" t="s">
        <v>23</v>
      </c>
      <c r="AE59" s="16"/>
      <c r="AF59" s="6"/>
      <c r="AG59" s="6"/>
      <c r="AH59" s="6"/>
      <c r="AI59" s="6"/>
      <c r="AJ59" s="6"/>
      <c r="AK59" s="6"/>
      <c r="AL59" s="6"/>
      <c r="AM59" s="6"/>
      <c r="AN59" s="6"/>
      <c r="AP59" s="6"/>
      <c r="AQ59" s="6"/>
      <c r="AR59" s="6">
        <f>(AM65/AM62)*100</f>
        <v>7.1027070250946638</v>
      </c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17"/>
    </row>
    <row r="60" spans="2:67" ht="15.75" thickBot="1" x14ac:dyDescent="0.3">
      <c r="E60" s="3" t="s">
        <v>19</v>
      </c>
      <c r="F60" s="2" t="s">
        <v>17</v>
      </c>
      <c r="AE60" s="6" t="s">
        <v>33</v>
      </c>
      <c r="AF60" t="s">
        <v>40</v>
      </c>
      <c r="AG60" s="6" t="s">
        <v>11</v>
      </c>
      <c r="AH60" s="5" t="s">
        <v>12</v>
      </c>
      <c r="AI60" s="5" t="s">
        <v>13</v>
      </c>
      <c r="AJ60" s="5" t="s">
        <v>19</v>
      </c>
      <c r="AK60" s="5" t="s">
        <v>41</v>
      </c>
      <c r="AL60" s="5" t="s">
        <v>16</v>
      </c>
      <c r="AM60" s="5" t="s">
        <v>17</v>
      </c>
      <c r="AN60" s="5" t="s">
        <v>42</v>
      </c>
      <c r="AP60" s="6"/>
      <c r="AQ60" s="6"/>
      <c r="AR60" s="6">
        <f>(AM66/AM63)*100</f>
        <v>7.5808849920525043</v>
      </c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17"/>
    </row>
    <row r="61" spans="2:67" x14ac:dyDescent="0.25">
      <c r="E61">
        <v>64.036122618409678</v>
      </c>
      <c r="F61">
        <v>2628.3</v>
      </c>
      <c r="AE61" s="16"/>
      <c r="AF61" s="6" t="s">
        <v>25</v>
      </c>
      <c r="AG61" s="6">
        <v>0</v>
      </c>
      <c r="AH61" s="6">
        <v>60.75</v>
      </c>
      <c r="AI61" s="6">
        <v>0</v>
      </c>
      <c r="AJ61" s="6">
        <f t="shared" ref="AJ61:AJ63" si="25">SQRT((AG61)^2+(AH61)^2+(AI61)^2)</f>
        <v>60.75</v>
      </c>
      <c r="AK61" s="6">
        <v>10</v>
      </c>
      <c r="AL61" s="6">
        <v>43589</v>
      </c>
      <c r="AM61" s="6">
        <f t="shared" ref="AM61:AM63" si="26">AL61/AK61</f>
        <v>4358.8999999999996</v>
      </c>
      <c r="AN61" s="28">
        <f>SQRT(AM61)</f>
        <v>66.021966041613751</v>
      </c>
      <c r="AO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17"/>
    </row>
    <row r="62" spans="2:67" x14ac:dyDescent="0.25">
      <c r="E62">
        <v>45.280376544370739</v>
      </c>
      <c r="F62">
        <v>6056.1</v>
      </c>
      <c r="AE62" s="16"/>
      <c r="AF62" s="6" t="s">
        <v>27</v>
      </c>
      <c r="AG62" s="6">
        <v>20.25</v>
      </c>
      <c r="AH62" s="6">
        <v>60.75</v>
      </c>
      <c r="AI62" s="6">
        <v>0</v>
      </c>
      <c r="AJ62" s="6">
        <f t="shared" si="25"/>
        <v>64.036122618409678</v>
      </c>
      <c r="AK62" s="6">
        <v>10</v>
      </c>
      <c r="AL62" s="6">
        <v>42519</v>
      </c>
      <c r="AM62" s="6">
        <f t="shared" si="26"/>
        <v>4251.8999999999996</v>
      </c>
      <c r="AN62" s="28">
        <f t="shared" ref="AN62:AN71" si="27">SQRT(AM62)</f>
        <v>65.20659475850583</v>
      </c>
      <c r="AO62" s="6"/>
      <c r="AQ62" t="s">
        <v>29</v>
      </c>
      <c r="AR62" t="s">
        <v>30</v>
      </c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17"/>
    </row>
    <row r="63" spans="2:67" x14ac:dyDescent="0.25">
      <c r="E63">
        <v>28.637824638055175</v>
      </c>
      <c r="F63">
        <v>10179.299999999999</v>
      </c>
      <c r="AE63" s="16"/>
      <c r="AF63" s="6" t="s">
        <v>25</v>
      </c>
      <c r="AG63" s="6">
        <v>-20.25</v>
      </c>
      <c r="AH63" s="6">
        <v>60.75</v>
      </c>
      <c r="AI63" s="6">
        <v>0</v>
      </c>
      <c r="AJ63" s="6">
        <f t="shared" si="25"/>
        <v>64.036122618409678</v>
      </c>
      <c r="AK63" s="6">
        <v>10</v>
      </c>
      <c r="AL63" s="6">
        <v>39006</v>
      </c>
      <c r="AM63" s="6">
        <f t="shared" si="26"/>
        <v>3900.6</v>
      </c>
      <c r="AN63" s="28">
        <f t="shared" si="27"/>
        <v>62.45478364384909</v>
      </c>
      <c r="AO63" s="6"/>
      <c r="AP63" t="s">
        <v>28</v>
      </c>
      <c r="AQ63">
        <v>29</v>
      </c>
      <c r="AR63">
        <v>2.9</v>
      </c>
      <c r="AS63">
        <f>SQRT(AR63)</f>
        <v>1.70293863659264</v>
      </c>
      <c r="AT63" s="6"/>
      <c r="AU63" s="6"/>
      <c r="AV63" s="6" t="s">
        <v>31</v>
      </c>
      <c r="AW63" s="6">
        <v>119</v>
      </c>
      <c r="AX63" s="6"/>
      <c r="AY63" s="6"/>
      <c r="AZ63" s="6"/>
      <c r="BA63" s="6"/>
      <c r="BB63" s="6"/>
      <c r="BC63" s="6"/>
      <c r="BD63" s="17"/>
    </row>
    <row r="64" spans="2:67" x14ac:dyDescent="0.25">
      <c r="E64">
        <v>20.25</v>
      </c>
      <c r="F64">
        <v>48638.8</v>
      </c>
      <c r="AE64" s="27"/>
      <c r="AF64" s="4" t="s">
        <v>26</v>
      </c>
      <c r="AG64" s="4">
        <v>0</v>
      </c>
      <c r="AH64" s="4">
        <v>60.75</v>
      </c>
      <c r="AI64" s="4">
        <v>0</v>
      </c>
      <c r="AJ64" s="4">
        <f>SQRT((AG64)^2+(AH64)^2+(AI64)^2)</f>
        <v>60.75</v>
      </c>
      <c r="AK64" s="4">
        <v>10</v>
      </c>
      <c r="AL64" s="4">
        <v>3450</v>
      </c>
      <c r="AM64" s="4">
        <f>AL64/AK64</f>
        <v>345</v>
      </c>
      <c r="AN64" s="28">
        <f t="shared" si="27"/>
        <v>18.574175621006709</v>
      </c>
      <c r="AO64" s="6"/>
      <c r="AT64" s="6"/>
      <c r="AU64" s="6"/>
      <c r="AV64" s="6" t="s">
        <v>32</v>
      </c>
      <c r="AW64" s="6">
        <v>119</v>
      </c>
      <c r="AX64" s="6"/>
      <c r="AY64" s="6"/>
      <c r="AZ64" s="6"/>
      <c r="BA64" s="6"/>
      <c r="BB64" s="6"/>
      <c r="BC64" s="6"/>
      <c r="BD64" s="17"/>
    </row>
    <row r="65" spans="5:56" x14ac:dyDescent="0.25">
      <c r="E65">
        <v>28.637824638055175</v>
      </c>
      <c r="F65">
        <v>10249.5</v>
      </c>
      <c r="AE65" s="16"/>
      <c r="AF65" s="6" t="s">
        <v>26</v>
      </c>
      <c r="AG65" s="6">
        <v>20.25</v>
      </c>
      <c r="AH65" s="6">
        <v>60.75</v>
      </c>
      <c r="AI65" s="6">
        <v>0</v>
      </c>
      <c r="AJ65" s="6">
        <f>SQRT((AG65)^2+(AH65)^2+(AI65)^2)</f>
        <v>64.036122618409678</v>
      </c>
      <c r="AK65" s="6">
        <v>10</v>
      </c>
      <c r="AL65" s="5">
        <v>3020</v>
      </c>
      <c r="AM65" s="6">
        <f>AL65/AK65</f>
        <v>302</v>
      </c>
      <c r="AN65" s="28">
        <f t="shared" si="27"/>
        <v>17.378147196982766</v>
      </c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17"/>
    </row>
    <row r="66" spans="5:56" x14ac:dyDescent="0.25">
      <c r="E66">
        <v>45.280376544370739</v>
      </c>
      <c r="F66">
        <v>6148.2</v>
      </c>
      <c r="AE66" s="16"/>
      <c r="AF66" s="6" t="s">
        <v>26</v>
      </c>
      <c r="AG66" s="6">
        <v>-20.25</v>
      </c>
      <c r="AH66" s="6">
        <v>60.75</v>
      </c>
      <c r="AI66" s="6">
        <v>0</v>
      </c>
      <c r="AJ66" s="6">
        <f>SQRT((AG66)^2+(AH66)^2+(AI66)^2)</f>
        <v>64.036122618409678</v>
      </c>
      <c r="AK66" s="6">
        <v>10</v>
      </c>
      <c r="AL66" s="5">
        <v>2957</v>
      </c>
      <c r="AM66" s="6">
        <f>AL66/AK66</f>
        <v>295.7</v>
      </c>
      <c r="AN66" s="28">
        <f t="shared" si="27"/>
        <v>17.195929750961419</v>
      </c>
      <c r="AO66" s="6"/>
      <c r="AP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17"/>
    </row>
    <row r="67" spans="5:56" x14ac:dyDescent="0.25">
      <c r="E67">
        <v>64.036122618409678</v>
      </c>
      <c r="F67">
        <v>2593.1999999999998</v>
      </c>
      <c r="AE67" s="16"/>
      <c r="AG67" s="6"/>
      <c r="AH67" s="6"/>
      <c r="AI67" s="6"/>
      <c r="AJ67" s="6"/>
      <c r="AK67" s="6"/>
      <c r="AL67" s="6"/>
      <c r="AM67" s="6"/>
      <c r="AN67" s="28"/>
      <c r="AO67" s="6"/>
      <c r="AP67" s="6"/>
      <c r="AQ67" s="6"/>
      <c r="AR67" s="6"/>
      <c r="AS67" s="6"/>
      <c r="AT67" s="6">
        <f>10/G6</f>
        <v>2.0559717756194643E-5</v>
      </c>
      <c r="AU67" s="6"/>
      <c r="AV67" s="6"/>
      <c r="AW67" s="6"/>
      <c r="AX67" s="6"/>
      <c r="AY67" s="6"/>
      <c r="AZ67" s="6"/>
      <c r="BA67" s="6"/>
      <c r="BB67" s="6"/>
      <c r="BC67" s="6"/>
      <c r="BD67" s="17"/>
    </row>
    <row r="68" spans="5:56" x14ac:dyDescent="0.25">
      <c r="E68">
        <v>73.012413328145783</v>
      </c>
      <c r="F68">
        <v>2039.2</v>
      </c>
      <c r="AF68" s="6" t="s">
        <v>34</v>
      </c>
      <c r="AG68" s="6">
        <v>0</v>
      </c>
      <c r="AH68" s="6">
        <v>60.75</v>
      </c>
      <c r="AI68" s="6">
        <v>0</v>
      </c>
      <c r="AJ68" s="6">
        <f>SQRT((AG68)^2+(AH68)^2+(AI68)^2)</f>
        <v>60.75</v>
      </c>
      <c r="AK68" s="6">
        <v>10</v>
      </c>
      <c r="AL68" s="6">
        <v>47096</v>
      </c>
      <c r="AM68" s="6">
        <f>AL68/AK68</f>
        <v>4709.6000000000004</v>
      </c>
      <c r="AN68" s="28">
        <f>SQRT(AM68)</f>
        <v>68.626525483955547</v>
      </c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17"/>
    </row>
    <row r="69" spans="5:56" x14ac:dyDescent="0.25">
      <c r="E69">
        <v>57.27564927611035</v>
      </c>
      <c r="F69">
        <v>4436.2</v>
      </c>
      <c r="AE69" s="16"/>
      <c r="AF69" s="6"/>
      <c r="AG69" s="6">
        <v>20.25</v>
      </c>
      <c r="AH69" s="6">
        <v>60.75</v>
      </c>
      <c r="AI69" s="6">
        <v>0</v>
      </c>
      <c r="AJ69" s="6">
        <f>SQRT((AG69)^2+(AH69)^2+(AI69)^2)</f>
        <v>64.036122618409678</v>
      </c>
      <c r="AK69" s="6">
        <v>10</v>
      </c>
      <c r="AL69" s="5">
        <v>41126</v>
      </c>
      <c r="AM69" s="6">
        <f>AL69/AK69</f>
        <v>4112.6000000000004</v>
      </c>
      <c r="AN69" s="28">
        <f>SQRT(AM69)</f>
        <v>64.129556368339237</v>
      </c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17"/>
    </row>
    <row r="70" spans="5:56" x14ac:dyDescent="0.25">
      <c r="E70">
        <v>45.280376544370739</v>
      </c>
      <c r="F70">
        <v>6934.1</v>
      </c>
      <c r="AE70" s="16"/>
      <c r="AF70" s="6"/>
      <c r="AG70" s="6">
        <v>-20.25</v>
      </c>
      <c r="AH70" s="6">
        <v>60.75</v>
      </c>
      <c r="AI70" s="6">
        <v>0</v>
      </c>
      <c r="AJ70" s="6">
        <f>SQRT((AG70)^2+(AH70)^2+(AI70)^2)</f>
        <v>64.036122618409678</v>
      </c>
      <c r="AK70" s="6">
        <v>10</v>
      </c>
      <c r="AL70" s="5">
        <v>41705</v>
      </c>
      <c r="AM70" s="6">
        <f>AL70/AK70</f>
        <v>4170.5</v>
      </c>
      <c r="AN70" s="28">
        <f>SQRT(AM70)</f>
        <v>64.579408482890273</v>
      </c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17"/>
    </row>
    <row r="71" spans="5:56" x14ac:dyDescent="0.25">
      <c r="E71">
        <v>40.5</v>
      </c>
      <c r="F71">
        <v>8163.9</v>
      </c>
      <c r="AE71" s="1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17"/>
    </row>
    <row r="72" spans="5:56" ht="15.75" thickBot="1" x14ac:dyDescent="0.3">
      <c r="E72">
        <v>45.280376544370739</v>
      </c>
      <c r="F72">
        <v>7020.2</v>
      </c>
      <c r="AE72" s="16"/>
      <c r="AF72" s="6"/>
      <c r="AG72" s="6"/>
      <c r="AH72" s="6"/>
      <c r="AI72" s="6"/>
      <c r="AJ72" s="6"/>
      <c r="AL72" t="s">
        <v>51</v>
      </c>
      <c r="AO72" s="6" t="s">
        <v>49</v>
      </c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17"/>
    </row>
    <row r="73" spans="5:56" x14ac:dyDescent="0.25">
      <c r="E73">
        <v>57.27564927611035</v>
      </c>
      <c r="F73">
        <v>4505.7</v>
      </c>
      <c r="AE73" s="16"/>
      <c r="AF73" s="6"/>
      <c r="AG73" s="6"/>
      <c r="AH73" s="6"/>
      <c r="AI73" s="6"/>
      <c r="AJ73" s="6"/>
      <c r="AL73" t="s">
        <v>35</v>
      </c>
      <c r="AM73">
        <f>((-1)*((AM69)^2-(AM62)^2-(AM65)^2-(2*AM69*(AM62+AM65-AM69-AR63)))/((AM69)^2-(AM65)^2-(AM62)^2)^2)</f>
        <v>3.0803573424100065E-6</v>
      </c>
      <c r="AO73" s="21" t="s">
        <v>44</v>
      </c>
      <c r="AP73" s="22" t="s">
        <v>45</v>
      </c>
      <c r="AQ73" s="22" t="s">
        <v>46</v>
      </c>
      <c r="AR73" s="23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17"/>
    </row>
    <row r="74" spans="5:56" x14ac:dyDescent="0.25">
      <c r="E74">
        <v>73.012413328145783</v>
      </c>
      <c r="F74">
        <v>2092.4</v>
      </c>
      <c r="AE74" s="16"/>
      <c r="AF74" s="6" t="s">
        <v>53</v>
      </c>
      <c r="AG74" s="6" t="s">
        <v>54</v>
      </c>
      <c r="AH74" s="6"/>
      <c r="AI74" s="6"/>
      <c r="AJ74" s="6"/>
      <c r="AL74" t="s">
        <v>36</v>
      </c>
      <c r="AM74">
        <f>((1)*((AM69)^2-(AM62)^2-(AM65)^2-(-2*AM62*(AM62+AM65-AM69-AR63)))/((AM69)^2-(AM65)^2-(AM62)^2)^2)</f>
        <v>1.5658575548947125E-6</v>
      </c>
      <c r="AO74" s="6">
        <f>ABS((AM62+AM65-AM69-AR63)/((AM69^2)-(AM62^2)-(AM65^2)))</f>
        <v>3.4893933466008392E-4</v>
      </c>
      <c r="AP74" s="6">
        <f>SQRT((AM73*AN69)^2+(AN62*AM74)^2+(AM75*AN65)^2+(AM76*AS63)^2)</f>
        <v>2.2263708678608914E-4</v>
      </c>
      <c r="AQ74" s="6">
        <f>AP74/AO74*100</f>
        <v>63.803952341162407</v>
      </c>
      <c r="AR74" s="17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17"/>
    </row>
    <row r="75" spans="5:56" x14ac:dyDescent="0.25">
      <c r="E75">
        <v>85.913473914165522</v>
      </c>
      <c r="F75">
        <v>1305.0999999999999</v>
      </c>
      <c r="AE75" s="16"/>
      <c r="AF75" s="6"/>
      <c r="AG75" s="6">
        <f>1/AO74</f>
        <v>2865.8276687956113</v>
      </c>
      <c r="AH75" s="6"/>
      <c r="AI75" s="6"/>
      <c r="AJ75" s="6"/>
      <c r="AL75" t="s">
        <v>37</v>
      </c>
      <c r="AM75">
        <f>((1)*((AM69)^2-(AM62)^2-(AM65)^2-(-2*AM65*(AM62+AM65-AM69-AR63)))/((AM69)^2-(AM65)^2-(AM62)^2)^2)</f>
        <v>-6.2818682586491565E-7</v>
      </c>
      <c r="AO75" s="16" t="s">
        <v>47</v>
      </c>
      <c r="AP75" s="6" t="s">
        <v>48</v>
      </c>
      <c r="AR75" s="17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17"/>
    </row>
    <row r="76" spans="5:56" ht="15.75" thickBot="1" x14ac:dyDescent="0.3">
      <c r="E76">
        <v>73.012413328145783</v>
      </c>
      <c r="F76">
        <v>2632.1</v>
      </c>
      <c r="AE76" s="16"/>
      <c r="AF76" s="6"/>
      <c r="AG76" s="6"/>
      <c r="AH76" s="6"/>
      <c r="AI76" s="6"/>
      <c r="AJ76" s="6"/>
      <c r="AK76" s="6"/>
      <c r="AL76" t="s">
        <v>38</v>
      </c>
      <c r="AM76">
        <f>(-1)/(((AM70)^2-(AM66)^2-(AM63)^2)^2)</f>
        <v>-2.2872420289458124E-13</v>
      </c>
      <c r="AN76" s="6"/>
      <c r="AO76" s="25">
        <f>AO74-AP74</f>
        <v>1.2630224787399478E-4</v>
      </c>
      <c r="AP76" s="25">
        <f>AO74+AP74</f>
        <v>5.7157642144617306E-4</v>
      </c>
      <c r="AR76" s="2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17"/>
    </row>
    <row r="77" spans="5:56" ht="15.75" thickBot="1" x14ac:dyDescent="0.3">
      <c r="E77">
        <v>64.036122618409678</v>
      </c>
      <c r="F77">
        <v>3900.6</v>
      </c>
      <c r="AE77" s="1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17"/>
    </row>
    <row r="78" spans="5:56" x14ac:dyDescent="0.25">
      <c r="E78">
        <v>60.75</v>
      </c>
      <c r="F78">
        <v>4358.8999999999996</v>
      </c>
      <c r="AE78" s="16"/>
      <c r="AF78" s="6"/>
      <c r="AG78" s="6"/>
      <c r="AH78" s="6"/>
      <c r="AI78" s="6"/>
      <c r="AJ78" s="6"/>
      <c r="AK78" s="6"/>
      <c r="AL78" s="6"/>
      <c r="AM78" s="6"/>
      <c r="AN78" s="6"/>
      <c r="AO78" s="29" t="s">
        <v>50</v>
      </c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17"/>
    </row>
    <row r="79" spans="5:56" ht="15.75" thickBot="1" x14ac:dyDescent="0.3">
      <c r="E79">
        <v>64.036122618409678</v>
      </c>
      <c r="F79">
        <v>4251.8999999999996</v>
      </c>
      <c r="AE79" s="16"/>
      <c r="AF79" s="6"/>
      <c r="AG79" s="6"/>
      <c r="AH79" s="6"/>
      <c r="AI79" s="6"/>
      <c r="AJ79" s="6"/>
      <c r="AK79" s="6"/>
      <c r="AN79" s="6"/>
      <c r="AO79" s="30">
        <f>((AM61*AM64)-SQRT((AM61*AM64*(AM68-AM61)*(AM68-AM64))))/(AM61*AM64*AM68)</f>
        <v>-1.8867899620489408E-6</v>
      </c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17"/>
    </row>
    <row r="80" spans="5:56" x14ac:dyDescent="0.25">
      <c r="E80">
        <v>73.012413328145783</v>
      </c>
      <c r="F80">
        <v>2586.9</v>
      </c>
      <c r="AE80" s="16"/>
      <c r="AF80" s="6"/>
      <c r="AG80" s="6"/>
      <c r="AH80" s="6"/>
      <c r="AI80" s="6"/>
      <c r="AJ80" s="6"/>
      <c r="AK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17"/>
    </row>
    <row r="81" spans="5:56" x14ac:dyDescent="0.25">
      <c r="E81">
        <v>85.913473914165522</v>
      </c>
      <c r="F81">
        <v>1275</v>
      </c>
      <c r="AE81" s="16"/>
      <c r="AF81" s="6"/>
      <c r="AG81" s="6"/>
      <c r="AH81" s="6"/>
      <c r="AI81" s="6"/>
      <c r="AJ81" s="6"/>
      <c r="AK81" s="6"/>
      <c r="AN81" s="6"/>
      <c r="AO81" s="6" t="s">
        <v>52</v>
      </c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17"/>
    </row>
    <row r="82" spans="5:56" x14ac:dyDescent="0.25">
      <c r="E82">
        <v>101.25</v>
      </c>
      <c r="F82">
        <v>808.2</v>
      </c>
      <c r="AE82" s="16"/>
      <c r="AF82" s="6"/>
      <c r="AG82" s="6"/>
      <c r="AH82" s="6"/>
      <c r="AI82" s="6"/>
      <c r="AJ82" s="6"/>
      <c r="AK82" s="6"/>
      <c r="AN82" s="6"/>
      <c r="AO82" t="s">
        <v>22</v>
      </c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17"/>
    </row>
    <row r="83" spans="5:56" x14ac:dyDescent="0.25">
      <c r="E83">
        <v>90.560753088741478</v>
      </c>
      <c r="F83">
        <v>1627.7</v>
      </c>
      <c r="AE83" s="1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17"/>
    </row>
    <row r="84" spans="5:56" x14ac:dyDescent="0.25">
      <c r="E84">
        <v>83.492888918757629</v>
      </c>
      <c r="F84">
        <v>1970.6</v>
      </c>
      <c r="AE84" s="1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17"/>
    </row>
    <row r="85" spans="5:56" x14ac:dyDescent="0.25">
      <c r="E85">
        <v>81</v>
      </c>
      <c r="F85">
        <v>2216.9</v>
      </c>
      <c r="AE85" s="1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17"/>
    </row>
    <row r="86" spans="5:56" x14ac:dyDescent="0.25">
      <c r="E86">
        <v>83.492888918757629</v>
      </c>
      <c r="F86">
        <v>1979.9</v>
      </c>
      <c r="AE86" s="1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17"/>
    </row>
    <row r="87" spans="5:56" x14ac:dyDescent="0.25">
      <c r="E87">
        <v>90.560753088741478</v>
      </c>
      <c r="F87">
        <v>1441.1</v>
      </c>
      <c r="AE87" s="1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17"/>
    </row>
    <row r="88" spans="5:56" x14ac:dyDescent="0.25">
      <c r="E88">
        <v>101.25</v>
      </c>
      <c r="F88">
        <v>712.5</v>
      </c>
      <c r="AE88" s="1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17"/>
    </row>
    <row r="89" spans="5:56" x14ac:dyDescent="0.25">
      <c r="E89">
        <v>118.07677587061734</v>
      </c>
      <c r="F89">
        <v>532</v>
      </c>
      <c r="AE89" s="1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17"/>
    </row>
    <row r="90" spans="5:56" x14ac:dyDescent="0.25">
      <c r="E90">
        <v>109.04958734447371</v>
      </c>
      <c r="F90">
        <v>866.4</v>
      </c>
      <c r="AE90" s="1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17"/>
    </row>
    <row r="91" spans="5:56" x14ac:dyDescent="0.25">
      <c r="E91">
        <v>103.2551451502539</v>
      </c>
      <c r="F91">
        <v>1069.5</v>
      </c>
      <c r="AE91" s="1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17"/>
    </row>
    <row r="92" spans="5:56" x14ac:dyDescent="0.25">
      <c r="E92">
        <v>101.25</v>
      </c>
      <c r="F92">
        <v>1168.4000000000001</v>
      </c>
      <c r="AE92" s="1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17"/>
    </row>
    <row r="93" spans="5:56" x14ac:dyDescent="0.25">
      <c r="E93">
        <v>103.2551451502539</v>
      </c>
      <c r="F93">
        <v>1083.5</v>
      </c>
      <c r="AE93" s="1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17"/>
    </row>
    <row r="94" spans="5:56" x14ac:dyDescent="0.25">
      <c r="E94">
        <v>109.04958734447371</v>
      </c>
      <c r="F94">
        <v>727.7</v>
      </c>
      <c r="AE94" s="1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17"/>
    </row>
    <row r="95" spans="5:56" x14ac:dyDescent="0.25">
      <c r="E95">
        <v>118.07677587061734</v>
      </c>
      <c r="F95">
        <v>621.79999999999995</v>
      </c>
      <c r="AE95" s="1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17"/>
    </row>
    <row r="96" spans="5:56" x14ac:dyDescent="0.25">
      <c r="E96">
        <v>154.21940539374415</v>
      </c>
      <c r="F96">
        <v>110.7</v>
      </c>
      <c r="AE96" s="1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17"/>
    </row>
    <row r="97" spans="5:56" x14ac:dyDescent="0.25">
      <c r="E97">
        <v>147.42222525793051</v>
      </c>
      <c r="F97">
        <v>186.9</v>
      </c>
      <c r="AE97" s="1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17"/>
    </row>
    <row r="98" spans="5:56" x14ac:dyDescent="0.25">
      <c r="E98">
        <v>143.18912319027586</v>
      </c>
      <c r="F98">
        <v>246</v>
      </c>
      <c r="AE98" s="1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17"/>
    </row>
    <row r="99" spans="5:56" x14ac:dyDescent="0.25">
      <c r="E99">
        <v>141.75</v>
      </c>
      <c r="F99">
        <v>271.39999999999998</v>
      </c>
      <c r="AE99" s="1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17"/>
    </row>
    <row r="100" spans="5:56" ht="15.75" thickBot="1" x14ac:dyDescent="0.3">
      <c r="E100">
        <v>143.18912319027586</v>
      </c>
      <c r="F100">
        <v>239.8</v>
      </c>
      <c r="AE100" s="24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6"/>
    </row>
    <row r="101" spans="5:56" x14ac:dyDescent="0.25">
      <c r="E101">
        <v>147.42222525793051</v>
      </c>
      <c r="F101">
        <v>200.3</v>
      </c>
    </row>
    <row r="102" spans="5:56" x14ac:dyDescent="0.25">
      <c r="E102">
        <v>154.21940539374415</v>
      </c>
      <c r="F102">
        <v>122.8</v>
      </c>
    </row>
    <row r="103" spans="5:56" x14ac:dyDescent="0.25">
      <c r="E103">
        <v>192.10836785522903</v>
      </c>
      <c r="F103">
        <v>36.200000000000003</v>
      </c>
    </row>
    <row r="104" spans="5:56" x14ac:dyDescent="0.25">
      <c r="E104">
        <v>186.69577526018097</v>
      </c>
      <c r="F104">
        <v>53.05</v>
      </c>
    </row>
    <row r="105" spans="5:56" x14ac:dyDescent="0.25">
      <c r="E105">
        <v>183.37154904728268</v>
      </c>
      <c r="F105">
        <v>79.8</v>
      </c>
    </row>
    <row r="106" spans="5:56" x14ac:dyDescent="0.25">
      <c r="E106">
        <v>182.25</v>
      </c>
      <c r="F106">
        <v>64.8</v>
      </c>
    </row>
    <row r="107" spans="5:56" x14ac:dyDescent="0.25">
      <c r="E107">
        <v>183.37154904728268</v>
      </c>
      <c r="F107">
        <v>61.6</v>
      </c>
    </row>
    <row r="108" spans="5:56" x14ac:dyDescent="0.25">
      <c r="E108">
        <v>186.69577526018097</v>
      </c>
      <c r="F108">
        <v>71.25</v>
      </c>
    </row>
    <row r="109" spans="5:56" x14ac:dyDescent="0.25">
      <c r="E109">
        <v>192.10836785522903</v>
      </c>
      <c r="F109">
        <v>47.65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McKinney (MSc Phys + Tech Nuc React FT)</dc:creator>
  <cp:lastModifiedBy>Jack McKinney (MSc Phys + Tech Nuc React FT)</cp:lastModifiedBy>
  <dcterms:created xsi:type="dcterms:W3CDTF">2018-10-05T10:44:57Z</dcterms:created>
  <dcterms:modified xsi:type="dcterms:W3CDTF">2018-10-19T15:45:16Z</dcterms:modified>
</cp:coreProperties>
</file>