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Transfer\PTNR\NumAna\Report\"/>
    </mc:Choice>
  </mc:AlternateContent>
  <xr:revisionPtr revIDLastSave="0" documentId="13_ncr:1_{099DC292-38EB-41DD-9865-D5024BD64E3C}" xr6:coauthVersionLast="40" xr6:coauthVersionMax="40" xr10:uidLastSave="{00000000-0000-0000-0000-000000000000}"/>
  <bookViews>
    <workbookView xWindow="-109" yWindow="-109" windowWidth="26301" windowHeight="14889" tabRatio="500" activeTab="3" xr2:uid="{00000000-000D-0000-FFFF-FFFF00000000}"/>
  </bookViews>
  <sheets>
    <sheet name="Speed of Sound" sheetId="1" r:id="rId1"/>
    <sheet name="arcsin differentiation" sheetId="2" r:id="rId2"/>
    <sheet name="Breit-Wigner function" sheetId="3" r:id="rId3"/>
    <sheet name="Curve of Persu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G6" i="4" l="1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5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5" i="4"/>
  <c r="Y111" i="4"/>
  <c r="S111" i="4"/>
  <c r="M111" i="4"/>
  <c r="G111" i="4"/>
  <c r="Y110" i="4"/>
  <c r="G110" i="4"/>
  <c r="B110" i="4"/>
  <c r="Y109" i="4"/>
  <c r="G109" i="4"/>
  <c r="B109" i="4"/>
  <c r="Y108" i="4"/>
  <c r="G108" i="4"/>
  <c r="B108" i="4"/>
  <c r="Y107" i="4"/>
  <c r="G107" i="4"/>
  <c r="B107" i="4"/>
  <c r="Y106" i="4"/>
  <c r="M106" i="4"/>
  <c r="G106" i="4"/>
  <c r="B106" i="4"/>
  <c r="Y105" i="4"/>
  <c r="M105" i="4"/>
  <c r="G105" i="4"/>
  <c r="B105" i="4"/>
  <c r="Y104" i="4"/>
  <c r="M104" i="4"/>
  <c r="G104" i="4"/>
  <c r="B104" i="4"/>
  <c r="Y103" i="4"/>
  <c r="M103" i="4"/>
  <c r="G103" i="4"/>
  <c r="B103" i="4"/>
  <c r="Y102" i="4"/>
  <c r="M102" i="4"/>
  <c r="G102" i="4"/>
  <c r="B102" i="4"/>
  <c r="Y101" i="4"/>
  <c r="M101" i="4"/>
  <c r="G101" i="4"/>
  <c r="B101" i="4"/>
  <c r="Y100" i="4"/>
  <c r="M100" i="4"/>
  <c r="G100" i="4"/>
  <c r="B100" i="4"/>
  <c r="Y99" i="4"/>
  <c r="M99" i="4"/>
  <c r="G99" i="4"/>
  <c r="B99" i="4"/>
  <c r="Y98" i="4"/>
  <c r="M98" i="4"/>
  <c r="G98" i="4"/>
  <c r="B98" i="4"/>
  <c r="Y97" i="4"/>
  <c r="M97" i="4"/>
  <c r="G97" i="4"/>
  <c r="B97" i="4"/>
  <c r="Y96" i="4"/>
  <c r="M96" i="4"/>
  <c r="G96" i="4"/>
  <c r="B96" i="4"/>
  <c r="Y95" i="4"/>
  <c r="M95" i="4"/>
  <c r="G95" i="4"/>
  <c r="B95" i="4"/>
  <c r="Y94" i="4"/>
  <c r="M94" i="4"/>
  <c r="G94" i="4"/>
  <c r="B94" i="4"/>
  <c r="Y93" i="4"/>
  <c r="M93" i="4"/>
  <c r="G93" i="4"/>
  <c r="B93" i="4"/>
  <c r="G92" i="4"/>
  <c r="B92" i="4"/>
  <c r="Y91" i="4"/>
  <c r="M91" i="4"/>
  <c r="G91" i="4"/>
  <c r="B91" i="4"/>
  <c r="G90" i="4"/>
  <c r="B90" i="4"/>
  <c r="Y89" i="4"/>
  <c r="G89" i="4"/>
  <c r="B89" i="4"/>
  <c r="Y88" i="4"/>
  <c r="G88" i="4"/>
  <c r="B88" i="4"/>
  <c r="Y87" i="4"/>
  <c r="G87" i="4"/>
  <c r="B87" i="4"/>
  <c r="Y86" i="4"/>
  <c r="G86" i="4"/>
  <c r="B86" i="4"/>
  <c r="Y85" i="4"/>
  <c r="G85" i="4"/>
  <c r="B85" i="4"/>
  <c r="Y84" i="4"/>
  <c r="G84" i="4"/>
  <c r="B84" i="4"/>
  <c r="Y83" i="4"/>
  <c r="G83" i="4"/>
  <c r="B83" i="4"/>
  <c r="Y82" i="4"/>
  <c r="G82" i="4"/>
  <c r="B82" i="4"/>
  <c r="Y81" i="4"/>
  <c r="G81" i="4"/>
  <c r="B81" i="4"/>
  <c r="Y80" i="4"/>
  <c r="G80" i="4"/>
  <c r="B80" i="4"/>
  <c r="Y79" i="4"/>
  <c r="G79" i="4"/>
  <c r="B79" i="4"/>
  <c r="Y78" i="4"/>
  <c r="G78" i="4"/>
  <c r="B78" i="4"/>
  <c r="Y77" i="4"/>
  <c r="G77" i="4"/>
  <c r="B77" i="4"/>
  <c r="Y76" i="4"/>
  <c r="G76" i="4"/>
  <c r="B76" i="4"/>
  <c r="G75" i="4"/>
  <c r="B75" i="4"/>
  <c r="G74" i="4"/>
  <c r="B74" i="4"/>
  <c r="G73" i="4"/>
  <c r="B73" i="4"/>
  <c r="G72" i="4"/>
  <c r="B72" i="4"/>
  <c r="S72" i="4" s="1"/>
  <c r="Y71" i="4"/>
  <c r="G71" i="4"/>
  <c r="B71" i="4"/>
  <c r="G70" i="4"/>
  <c r="B70" i="4"/>
  <c r="S70" i="4" s="1"/>
  <c r="Y69" i="4"/>
  <c r="G69" i="4"/>
  <c r="B69" i="4"/>
  <c r="G68" i="4"/>
  <c r="B68" i="4"/>
  <c r="S68" i="4" s="1"/>
  <c r="Y67" i="4"/>
  <c r="M67" i="4"/>
  <c r="G67" i="4"/>
  <c r="B67" i="4"/>
  <c r="M66" i="4"/>
  <c r="G66" i="4"/>
  <c r="B66" i="4"/>
  <c r="S66" i="4" s="1"/>
  <c r="M65" i="4"/>
  <c r="G65" i="4"/>
  <c r="B65" i="4"/>
  <c r="S65" i="4" s="1"/>
  <c r="M64" i="4"/>
  <c r="G64" i="4"/>
  <c r="B64" i="4"/>
  <c r="S64" i="4" s="1"/>
  <c r="M63" i="4"/>
  <c r="G63" i="4"/>
  <c r="B63" i="4"/>
  <c r="S63" i="4" s="1"/>
  <c r="M62" i="4"/>
  <c r="G62" i="4"/>
  <c r="B62" i="4"/>
  <c r="S62" i="4" s="1"/>
  <c r="M61" i="4"/>
  <c r="G61" i="4"/>
  <c r="B61" i="4"/>
  <c r="S61" i="4" s="1"/>
  <c r="M60" i="4"/>
  <c r="G60" i="4"/>
  <c r="B60" i="4"/>
  <c r="G59" i="4"/>
  <c r="B59" i="4"/>
  <c r="G58" i="4"/>
  <c r="B58" i="4"/>
  <c r="Y57" i="4"/>
  <c r="M57" i="4"/>
  <c r="G57" i="4"/>
  <c r="B57" i="4"/>
  <c r="G56" i="4"/>
  <c r="B56" i="4"/>
  <c r="G55" i="4"/>
  <c r="B55" i="4"/>
  <c r="S55" i="4" s="1"/>
  <c r="S54" i="4"/>
  <c r="G54" i="4"/>
  <c r="B54" i="4"/>
  <c r="S53" i="4"/>
  <c r="G53" i="4"/>
  <c r="B53" i="4"/>
  <c r="S52" i="4"/>
  <c r="G52" i="4"/>
  <c r="B52" i="4"/>
  <c r="S51" i="4"/>
  <c r="G51" i="4"/>
  <c r="B51" i="4"/>
  <c r="S50" i="4"/>
  <c r="G50" i="4"/>
  <c r="B50" i="4"/>
  <c r="M50" i="4" s="1"/>
  <c r="M49" i="4"/>
  <c r="G49" i="4"/>
  <c r="B49" i="4"/>
  <c r="M48" i="4"/>
  <c r="G48" i="4"/>
  <c r="B48" i="4"/>
  <c r="G47" i="4"/>
  <c r="B47" i="4"/>
  <c r="M47" i="4" s="1"/>
  <c r="M46" i="4"/>
  <c r="G46" i="4"/>
  <c r="B46" i="4"/>
  <c r="G45" i="4"/>
  <c r="B45" i="4"/>
  <c r="G44" i="4"/>
  <c r="B44" i="4"/>
  <c r="S43" i="4"/>
  <c r="G43" i="4"/>
  <c r="B43" i="4"/>
  <c r="M43" i="4" s="1"/>
  <c r="S42" i="4"/>
  <c r="G42" i="4"/>
  <c r="B42" i="4"/>
  <c r="M42" i="4" s="1"/>
  <c r="G41" i="4"/>
  <c r="B41" i="4"/>
  <c r="S40" i="4"/>
  <c r="G40" i="4"/>
  <c r="B40" i="4"/>
  <c r="S39" i="4"/>
  <c r="G39" i="4"/>
  <c r="B39" i="4"/>
  <c r="G38" i="4"/>
  <c r="B38" i="4"/>
  <c r="G37" i="4"/>
  <c r="B37" i="4"/>
  <c r="Y36" i="4"/>
  <c r="S36" i="4"/>
  <c r="G36" i="4"/>
  <c r="B36" i="4"/>
  <c r="Y35" i="4"/>
  <c r="G35" i="4"/>
  <c r="H35" i="4" s="1"/>
  <c r="B35" i="4"/>
  <c r="Y34" i="4"/>
  <c r="G34" i="4"/>
  <c r="B34" i="4"/>
  <c r="Y33" i="4"/>
  <c r="G33" i="4"/>
  <c r="B33" i="4"/>
  <c r="Y32" i="4"/>
  <c r="G32" i="4"/>
  <c r="B32" i="4"/>
  <c r="Y31" i="4"/>
  <c r="G31" i="4"/>
  <c r="H31" i="4" s="1"/>
  <c r="B31" i="4"/>
  <c r="Y30" i="4"/>
  <c r="G30" i="4"/>
  <c r="B30" i="4"/>
  <c r="Y29" i="4"/>
  <c r="G29" i="4"/>
  <c r="B29" i="4"/>
  <c r="AF28" i="4"/>
  <c r="Y28" i="4"/>
  <c r="G28" i="4"/>
  <c r="B28" i="4"/>
  <c r="Y27" i="4"/>
  <c r="G27" i="4"/>
  <c r="B27" i="4"/>
  <c r="Y26" i="4"/>
  <c r="G26" i="4"/>
  <c r="B26" i="4"/>
  <c r="Y25" i="4"/>
  <c r="G25" i="4"/>
  <c r="H25" i="4" s="1"/>
  <c r="B25" i="4"/>
  <c r="Y24" i="4"/>
  <c r="H24" i="4"/>
  <c r="G24" i="4"/>
  <c r="B24" i="4"/>
  <c r="Y23" i="4"/>
  <c r="G23" i="4"/>
  <c r="B23" i="4"/>
  <c r="Y22" i="4"/>
  <c r="G22" i="4"/>
  <c r="B22" i="4"/>
  <c r="G21" i="4"/>
  <c r="H21" i="4" s="1"/>
  <c r="B21" i="4"/>
  <c r="Y20" i="4"/>
  <c r="G20" i="4"/>
  <c r="B20" i="4"/>
  <c r="G19" i="4"/>
  <c r="H19" i="4" s="1"/>
  <c r="B19" i="4"/>
  <c r="Y18" i="4"/>
  <c r="G18" i="4"/>
  <c r="B18" i="4"/>
  <c r="Y17" i="4"/>
  <c r="M17" i="4"/>
  <c r="G17" i="4"/>
  <c r="H17" i="4" s="1"/>
  <c r="B17" i="4"/>
  <c r="Y16" i="4"/>
  <c r="M16" i="4"/>
  <c r="G16" i="4"/>
  <c r="H16" i="4" s="1"/>
  <c r="B16" i="4"/>
  <c r="Y15" i="4"/>
  <c r="M15" i="4"/>
  <c r="G15" i="4"/>
  <c r="H15" i="4" s="1"/>
  <c r="B15" i="4"/>
  <c r="Y14" i="4"/>
  <c r="M14" i="4"/>
  <c r="G14" i="4"/>
  <c r="H14" i="4" s="1"/>
  <c r="B14" i="4"/>
  <c r="Y13" i="4"/>
  <c r="S13" i="4"/>
  <c r="M13" i="4"/>
  <c r="G13" i="4"/>
  <c r="H13" i="4" s="1"/>
  <c r="B13" i="4"/>
  <c r="Y12" i="4"/>
  <c r="S12" i="4"/>
  <c r="M12" i="4"/>
  <c r="G12" i="4"/>
  <c r="H12" i="4" s="1"/>
  <c r="B12" i="4"/>
  <c r="Y11" i="4"/>
  <c r="S11" i="4"/>
  <c r="M11" i="4"/>
  <c r="G11" i="4"/>
  <c r="H11" i="4" s="1"/>
  <c r="B11" i="4"/>
  <c r="Y10" i="4"/>
  <c r="S10" i="4"/>
  <c r="M10" i="4"/>
  <c r="G10" i="4"/>
  <c r="H10" i="4" s="1"/>
  <c r="B10" i="4"/>
  <c r="Y9" i="4"/>
  <c r="S9" i="4"/>
  <c r="M9" i="4"/>
  <c r="H9" i="4"/>
  <c r="G9" i="4"/>
  <c r="E9" i="4"/>
  <c r="C9" i="4" s="1"/>
  <c r="B9" i="4"/>
  <c r="AF8" i="4"/>
  <c r="Y8" i="4"/>
  <c r="S8" i="4"/>
  <c r="M8" i="4"/>
  <c r="H8" i="4"/>
  <c r="G8" i="4"/>
  <c r="E8" i="4"/>
  <c r="C8" i="4" s="1"/>
  <c r="B8" i="4"/>
  <c r="AF7" i="4"/>
  <c r="Y7" i="4"/>
  <c r="S7" i="4"/>
  <c r="M7" i="4"/>
  <c r="H7" i="4"/>
  <c r="G7" i="4"/>
  <c r="E7" i="4"/>
  <c r="C7" i="4" s="1"/>
  <c r="B7" i="4"/>
  <c r="AF6" i="4"/>
  <c r="Y6" i="4"/>
  <c r="S6" i="4"/>
  <c r="M6" i="4"/>
  <c r="H6" i="4"/>
  <c r="G6" i="4"/>
  <c r="E6" i="4"/>
  <c r="C6" i="4" s="1"/>
  <c r="B6" i="4"/>
  <c r="AK5" i="4"/>
  <c r="AF27" i="4" s="1"/>
  <c r="AF5" i="4"/>
  <c r="Y5" i="4"/>
  <c r="M5" i="4"/>
  <c r="H5" i="4"/>
  <c r="G5" i="4"/>
  <c r="F5" i="4"/>
  <c r="B5" i="4"/>
  <c r="D5" i="4" s="1"/>
  <c r="AF4" i="4"/>
  <c r="H4" i="4"/>
  <c r="G4" i="4"/>
  <c r="E4" i="4"/>
  <c r="B4" i="4"/>
  <c r="C22" i="3"/>
  <c r="E22" i="3" s="1"/>
  <c r="C21" i="3"/>
  <c r="E21" i="3" s="1"/>
  <c r="C20" i="3"/>
  <c r="E20" i="3" s="1"/>
  <c r="C19" i="3"/>
  <c r="E19" i="3" s="1"/>
  <c r="C18" i="3"/>
  <c r="E18" i="3" s="1"/>
  <c r="C17" i="3"/>
  <c r="E17" i="3" s="1"/>
  <c r="C16" i="3"/>
  <c r="E16" i="3" s="1"/>
  <c r="C15" i="3"/>
  <c r="E15" i="3" s="1"/>
  <c r="C14" i="3"/>
  <c r="E14" i="3" s="1"/>
  <c r="C13" i="3"/>
  <c r="E13" i="3" s="1"/>
  <c r="C12" i="3"/>
  <c r="E12" i="3" s="1"/>
  <c r="K11" i="3"/>
  <c r="E11" i="3"/>
  <c r="C11" i="3"/>
  <c r="E10" i="3"/>
  <c r="C10" i="3"/>
  <c r="E9" i="3"/>
  <c r="C9" i="3"/>
  <c r="E8" i="3"/>
  <c r="C8" i="3"/>
  <c r="C7" i="3"/>
  <c r="E7" i="3" s="1"/>
  <c r="C6" i="3"/>
  <c r="E6" i="3" s="1"/>
  <c r="K5" i="3"/>
  <c r="L5" i="3" s="1"/>
  <c r="I5" i="3" s="1"/>
  <c r="J5" i="3" s="1"/>
  <c r="C5" i="3"/>
  <c r="E5" i="3" s="1"/>
  <c r="K4" i="3"/>
  <c r="L4" i="3" s="1"/>
  <c r="I4" i="3" s="1"/>
  <c r="J4" i="3" s="1"/>
  <c r="C4" i="3"/>
  <c r="E4" i="3" s="1"/>
  <c r="K3" i="3"/>
  <c r="L3" i="3" s="1"/>
  <c r="I3" i="3" s="1"/>
  <c r="J3" i="3" s="1"/>
  <c r="C3" i="3"/>
  <c r="E3" i="3" s="1"/>
  <c r="K2" i="3"/>
  <c r="L2" i="3" s="1"/>
  <c r="I2" i="3" s="1"/>
  <c r="J2" i="3" s="1"/>
  <c r="C2" i="3"/>
  <c r="E2" i="3" s="1"/>
  <c r="G101" i="2"/>
  <c r="B101" i="2"/>
  <c r="C100" i="2" s="1"/>
  <c r="G100" i="2"/>
  <c r="B100" i="2"/>
  <c r="G99" i="2"/>
  <c r="B99" i="2"/>
  <c r="C98" i="2" s="1"/>
  <c r="G98" i="2"/>
  <c r="B98" i="2"/>
  <c r="G97" i="2"/>
  <c r="C97" i="2"/>
  <c r="B97" i="2"/>
  <c r="G96" i="2"/>
  <c r="C96" i="2"/>
  <c r="B96" i="2"/>
  <c r="C95" i="2" s="1"/>
  <c r="G95" i="2"/>
  <c r="B95" i="2"/>
  <c r="G94" i="2"/>
  <c r="C94" i="2"/>
  <c r="E94" i="2" s="1"/>
  <c r="H94" i="2" s="1"/>
  <c r="B94" i="2"/>
  <c r="C93" i="2" s="1"/>
  <c r="G93" i="2"/>
  <c r="B93" i="2"/>
  <c r="C92" i="2" s="1"/>
  <c r="G92" i="2"/>
  <c r="B92" i="2"/>
  <c r="G91" i="2"/>
  <c r="E91" i="2"/>
  <c r="H91" i="2" s="1"/>
  <c r="C91" i="2"/>
  <c r="B91" i="2"/>
  <c r="G90" i="2"/>
  <c r="E90" i="2"/>
  <c r="H90" i="2" s="1"/>
  <c r="D90" i="2"/>
  <c r="F90" i="2" s="1"/>
  <c r="I90" i="2" s="1"/>
  <c r="C90" i="2"/>
  <c r="B90" i="2"/>
  <c r="G89" i="2"/>
  <c r="E89" i="2"/>
  <c r="H89" i="2" s="1"/>
  <c r="D89" i="2"/>
  <c r="F89" i="2" s="1"/>
  <c r="I89" i="2" s="1"/>
  <c r="C89" i="2"/>
  <c r="B89" i="2"/>
  <c r="G88" i="2"/>
  <c r="E88" i="2"/>
  <c r="H88" i="2" s="1"/>
  <c r="D88" i="2"/>
  <c r="F88" i="2" s="1"/>
  <c r="I88" i="2" s="1"/>
  <c r="C88" i="2"/>
  <c r="B88" i="2"/>
  <c r="G87" i="2"/>
  <c r="E87" i="2"/>
  <c r="H87" i="2" s="1"/>
  <c r="D87" i="2"/>
  <c r="F87" i="2" s="1"/>
  <c r="I87" i="2" s="1"/>
  <c r="C87" i="2"/>
  <c r="B87" i="2"/>
  <c r="G86" i="2"/>
  <c r="E86" i="2"/>
  <c r="H86" i="2" s="1"/>
  <c r="D86" i="2"/>
  <c r="F86" i="2" s="1"/>
  <c r="I86" i="2" s="1"/>
  <c r="C86" i="2"/>
  <c r="B86" i="2"/>
  <c r="G85" i="2"/>
  <c r="E85" i="2"/>
  <c r="H85" i="2" s="1"/>
  <c r="D85" i="2"/>
  <c r="F85" i="2" s="1"/>
  <c r="I85" i="2" s="1"/>
  <c r="C85" i="2"/>
  <c r="B85" i="2"/>
  <c r="G84" i="2"/>
  <c r="E84" i="2"/>
  <c r="H84" i="2" s="1"/>
  <c r="D84" i="2"/>
  <c r="F84" i="2" s="1"/>
  <c r="I84" i="2" s="1"/>
  <c r="C84" i="2"/>
  <c r="B84" i="2"/>
  <c r="G83" i="2"/>
  <c r="E83" i="2"/>
  <c r="H83" i="2" s="1"/>
  <c r="D83" i="2"/>
  <c r="F83" i="2" s="1"/>
  <c r="I83" i="2" s="1"/>
  <c r="C83" i="2"/>
  <c r="B83" i="2"/>
  <c r="G82" i="2"/>
  <c r="E82" i="2"/>
  <c r="H82" i="2" s="1"/>
  <c r="D82" i="2"/>
  <c r="F82" i="2" s="1"/>
  <c r="I82" i="2" s="1"/>
  <c r="C82" i="2"/>
  <c r="B82" i="2"/>
  <c r="G81" i="2"/>
  <c r="E81" i="2"/>
  <c r="H81" i="2" s="1"/>
  <c r="D81" i="2"/>
  <c r="F81" i="2" s="1"/>
  <c r="I81" i="2" s="1"/>
  <c r="C81" i="2"/>
  <c r="B81" i="2"/>
  <c r="G80" i="2"/>
  <c r="E80" i="2"/>
  <c r="H80" i="2" s="1"/>
  <c r="D80" i="2"/>
  <c r="F80" i="2" s="1"/>
  <c r="I80" i="2" s="1"/>
  <c r="C80" i="2"/>
  <c r="B80" i="2"/>
  <c r="G79" i="2"/>
  <c r="E79" i="2"/>
  <c r="H79" i="2" s="1"/>
  <c r="D79" i="2"/>
  <c r="F79" i="2" s="1"/>
  <c r="I79" i="2" s="1"/>
  <c r="C79" i="2"/>
  <c r="B79" i="2"/>
  <c r="G78" i="2"/>
  <c r="E78" i="2"/>
  <c r="H78" i="2" s="1"/>
  <c r="D78" i="2"/>
  <c r="F78" i="2" s="1"/>
  <c r="I78" i="2" s="1"/>
  <c r="C78" i="2"/>
  <c r="B78" i="2"/>
  <c r="G77" i="2"/>
  <c r="E77" i="2"/>
  <c r="H77" i="2" s="1"/>
  <c r="D77" i="2"/>
  <c r="F77" i="2" s="1"/>
  <c r="I77" i="2" s="1"/>
  <c r="C77" i="2"/>
  <c r="B77" i="2"/>
  <c r="G76" i="2"/>
  <c r="E76" i="2"/>
  <c r="H76" i="2" s="1"/>
  <c r="D76" i="2"/>
  <c r="F76" i="2" s="1"/>
  <c r="I76" i="2" s="1"/>
  <c r="C76" i="2"/>
  <c r="B76" i="2"/>
  <c r="G75" i="2"/>
  <c r="E75" i="2"/>
  <c r="H75" i="2" s="1"/>
  <c r="D75" i="2"/>
  <c r="F75" i="2" s="1"/>
  <c r="I75" i="2" s="1"/>
  <c r="C75" i="2"/>
  <c r="B75" i="2"/>
  <c r="G74" i="2"/>
  <c r="E74" i="2"/>
  <c r="H74" i="2" s="1"/>
  <c r="D74" i="2"/>
  <c r="F74" i="2" s="1"/>
  <c r="I74" i="2" s="1"/>
  <c r="C74" i="2"/>
  <c r="B74" i="2"/>
  <c r="G73" i="2"/>
  <c r="E73" i="2"/>
  <c r="H73" i="2" s="1"/>
  <c r="D73" i="2"/>
  <c r="F73" i="2" s="1"/>
  <c r="I73" i="2" s="1"/>
  <c r="C73" i="2"/>
  <c r="B73" i="2"/>
  <c r="G72" i="2"/>
  <c r="E72" i="2"/>
  <c r="H72" i="2" s="1"/>
  <c r="D72" i="2"/>
  <c r="F72" i="2" s="1"/>
  <c r="I72" i="2" s="1"/>
  <c r="C72" i="2"/>
  <c r="B72" i="2"/>
  <c r="G71" i="2"/>
  <c r="E71" i="2"/>
  <c r="H71" i="2" s="1"/>
  <c r="D71" i="2"/>
  <c r="F71" i="2" s="1"/>
  <c r="I71" i="2" s="1"/>
  <c r="C71" i="2"/>
  <c r="B71" i="2"/>
  <c r="G70" i="2"/>
  <c r="E70" i="2"/>
  <c r="H70" i="2" s="1"/>
  <c r="D70" i="2"/>
  <c r="F70" i="2" s="1"/>
  <c r="I70" i="2" s="1"/>
  <c r="C70" i="2"/>
  <c r="B70" i="2"/>
  <c r="G69" i="2"/>
  <c r="E69" i="2"/>
  <c r="H69" i="2" s="1"/>
  <c r="D69" i="2"/>
  <c r="F69" i="2" s="1"/>
  <c r="I69" i="2" s="1"/>
  <c r="C69" i="2"/>
  <c r="B69" i="2"/>
  <c r="G68" i="2"/>
  <c r="E68" i="2"/>
  <c r="H68" i="2" s="1"/>
  <c r="D68" i="2"/>
  <c r="F68" i="2" s="1"/>
  <c r="I68" i="2" s="1"/>
  <c r="C68" i="2"/>
  <c r="B68" i="2"/>
  <c r="G67" i="2"/>
  <c r="E67" i="2"/>
  <c r="H67" i="2" s="1"/>
  <c r="D67" i="2"/>
  <c r="F67" i="2" s="1"/>
  <c r="I67" i="2" s="1"/>
  <c r="C67" i="2"/>
  <c r="B67" i="2"/>
  <c r="G66" i="2"/>
  <c r="E66" i="2"/>
  <c r="H66" i="2" s="1"/>
  <c r="D66" i="2"/>
  <c r="F66" i="2" s="1"/>
  <c r="I66" i="2" s="1"/>
  <c r="C66" i="2"/>
  <c r="B66" i="2"/>
  <c r="G65" i="2"/>
  <c r="E65" i="2"/>
  <c r="H65" i="2" s="1"/>
  <c r="D65" i="2"/>
  <c r="F65" i="2" s="1"/>
  <c r="I65" i="2" s="1"/>
  <c r="C65" i="2"/>
  <c r="B65" i="2"/>
  <c r="G64" i="2"/>
  <c r="E64" i="2"/>
  <c r="H64" i="2" s="1"/>
  <c r="D64" i="2"/>
  <c r="F64" i="2" s="1"/>
  <c r="I64" i="2" s="1"/>
  <c r="C64" i="2"/>
  <c r="B64" i="2"/>
  <c r="G63" i="2"/>
  <c r="E63" i="2"/>
  <c r="H63" i="2" s="1"/>
  <c r="D63" i="2"/>
  <c r="F63" i="2" s="1"/>
  <c r="I63" i="2" s="1"/>
  <c r="C63" i="2"/>
  <c r="B63" i="2"/>
  <c r="G62" i="2"/>
  <c r="E62" i="2"/>
  <c r="H62" i="2" s="1"/>
  <c r="D62" i="2"/>
  <c r="F62" i="2" s="1"/>
  <c r="I62" i="2" s="1"/>
  <c r="C62" i="2"/>
  <c r="B62" i="2"/>
  <c r="G61" i="2"/>
  <c r="E61" i="2"/>
  <c r="H61" i="2" s="1"/>
  <c r="D61" i="2"/>
  <c r="F61" i="2" s="1"/>
  <c r="I61" i="2" s="1"/>
  <c r="C61" i="2"/>
  <c r="B61" i="2"/>
  <c r="G60" i="2"/>
  <c r="E60" i="2"/>
  <c r="H60" i="2" s="1"/>
  <c r="D60" i="2"/>
  <c r="F60" i="2" s="1"/>
  <c r="I60" i="2" s="1"/>
  <c r="C60" i="2"/>
  <c r="B60" i="2"/>
  <c r="G59" i="2"/>
  <c r="E59" i="2"/>
  <c r="H59" i="2" s="1"/>
  <c r="D59" i="2"/>
  <c r="F59" i="2" s="1"/>
  <c r="I59" i="2" s="1"/>
  <c r="C59" i="2"/>
  <c r="B59" i="2"/>
  <c r="G58" i="2"/>
  <c r="E58" i="2"/>
  <c r="H58" i="2" s="1"/>
  <c r="D58" i="2"/>
  <c r="F58" i="2" s="1"/>
  <c r="I58" i="2" s="1"/>
  <c r="C58" i="2"/>
  <c r="B58" i="2"/>
  <c r="G57" i="2"/>
  <c r="E57" i="2"/>
  <c r="H57" i="2" s="1"/>
  <c r="D57" i="2"/>
  <c r="F57" i="2" s="1"/>
  <c r="I57" i="2" s="1"/>
  <c r="C57" i="2"/>
  <c r="B57" i="2"/>
  <c r="G56" i="2"/>
  <c r="D56" i="2"/>
  <c r="F56" i="2" s="1"/>
  <c r="I56" i="2" s="1"/>
  <c r="C56" i="2"/>
  <c r="E56" i="2" s="1"/>
  <c r="H56" i="2" s="1"/>
  <c r="B56" i="2"/>
  <c r="G55" i="2"/>
  <c r="D55" i="2"/>
  <c r="F55" i="2" s="1"/>
  <c r="I55" i="2" s="1"/>
  <c r="C55" i="2"/>
  <c r="E55" i="2" s="1"/>
  <c r="H55" i="2" s="1"/>
  <c r="B55" i="2"/>
  <c r="G54" i="2"/>
  <c r="D54" i="2"/>
  <c r="F54" i="2" s="1"/>
  <c r="I54" i="2" s="1"/>
  <c r="C54" i="2"/>
  <c r="E54" i="2" s="1"/>
  <c r="H54" i="2" s="1"/>
  <c r="B54" i="2"/>
  <c r="G53" i="2"/>
  <c r="D53" i="2"/>
  <c r="F53" i="2" s="1"/>
  <c r="I53" i="2" s="1"/>
  <c r="C53" i="2"/>
  <c r="E53" i="2" s="1"/>
  <c r="H53" i="2" s="1"/>
  <c r="B53" i="2"/>
  <c r="G52" i="2"/>
  <c r="D52" i="2"/>
  <c r="F52" i="2" s="1"/>
  <c r="I52" i="2" s="1"/>
  <c r="C52" i="2"/>
  <c r="E52" i="2" s="1"/>
  <c r="H52" i="2" s="1"/>
  <c r="B52" i="2"/>
  <c r="G51" i="2"/>
  <c r="D51" i="2"/>
  <c r="F51" i="2" s="1"/>
  <c r="I51" i="2" s="1"/>
  <c r="C51" i="2"/>
  <c r="E51" i="2" s="1"/>
  <c r="H51" i="2" s="1"/>
  <c r="B51" i="2"/>
  <c r="G50" i="2"/>
  <c r="D50" i="2"/>
  <c r="F50" i="2" s="1"/>
  <c r="I50" i="2" s="1"/>
  <c r="C50" i="2"/>
  <c r="E50" i="2" s="1"/>
  <c r="H50" i="2" s="1"/>
  <c r="B50" i="2"/>
  <c r="G49" i="2"/>
  <c r="D49" i="2"/>
  <c r="F49" i="2" s="1"/>
  <c r="I49" i="2" s="1"/>
  <c r="C49" i="2"/>
  <c r="E49" i="2" s="1"/>
  <c r="H49" i="2" s="1"/>
  <c r="B49" i="2"/>
  <c r="G48" i="2"/>
  <c r="D48" i="2"/>
  <c r="F48" i="2" s="1"/>
  <c r="I48" i="2" s="1"/>
  <c r="C48" i="2"/>
  <c r="E48" i="2" s="1"/>
  <c r="H48" i="2" s="1"/>
  <c r="B48" i="2"/>
  <c r="G47" i="2"/>
  <c r="D47" i="2"/>
  <c r="F47" i="2" s="1"/>
  <c r="I47" i="2" s="1"/>
  <c r="C47" i="2"/>
  <c r="E47" i="2" s="1"/>
  <c r="H47" i="2" s="1"/>
  <c r="B47" i="2"/>
  <c r="G46" i="2"/>
  <c r="D46" i="2"/>
  <c r="F46" i="2" s="1"/>
  <c r="I46" i="2" s="1"/>
  <c r="C46" i="2"/>
  <c r="E46" i="2" s="1"/>
  <c r="H46" i="2" s="1"/>
  <c r="B46" i="2"/>
  <c r="G45" i="2"/>
  <c r="D45" i="2"/>
  <c r="F45" i="2" s="1"/>
  <c r="I45" i="2" s="1"/>
  <c r="C45" i="2"/>
  <c r="E45" i="2" s="1"/>
  <c r="H45" i="2" s="1"/>
  <c r="B45" i="2"/>
  <c r="G44" i="2"/>
  <c r="D44" i="2"/>
  <c r="F44" i="2" s="1"/>
  <c r="I44" i="2" s="1"/>
  <c r="C44" i="2"/>
  <c r="E44" i="2" s="1"/>
  <c r="H44" i="2" s="1"/>
  <c r="B44" i="2"/>
  <c r="G43" i="2"/>
  <c r="D43" i="2"/>
  <c r="F43" i="2" s="1"/>
  <c r="I43" i="2" s="1"/>
  <c r="C43" i="2"/>
  <c r="E43" i="2" s="1"/>
  <c r="H43" i="2" s="1"/>
  <c r="B43" i="2"/>
  <c r="G42" i="2"/>
  <c r="D42" i="2"/>
  <c r="F42" i="2" s="1"/>
  <c r="I42" i="2" s="1"/>
  <c r="C42" i="2"/>
  <c r="E42" i="2" s="1"/>
  <c r="H42" i="2" s="1"/>
  <c r="B42" i="2"/>
  <c r="G41" i="2"/>
  <c r="D41" i="2"/>
  <c r="F41" i="2" s="1"/>
  <c r="I41" i="2" s="1"/>
  <c r="C41" i="2"/>
  <c r="E41" i="2" s="1"/>
  <c r="H41" i="2" s="1"/>
  <c r="B41" i="2"/>
  <c r="G40" i="2"/>
  <c r="D40" i="2"/>
  <c r="F40" i="2" s="1"/>
  <c r="I40" i="2" s="1"/>
  <c r="C40" i="2"/>
  <c r="E40" i="2" s="1"/>
  <c r="H40" i="2" s="1"/>
  <c r="B40" i="2"/>
  <c r="G39" i="2"/>
  <c r="D39" i="2"/>
  <c r="F39" i="2" s="1"/>
  <c r="I39" i="2" s="1"/>
  <c r="C39" i="2"/>
  <c r="E39" i="2" s="1"/>
  <c r="H39" i="2" s="1"/>
  <c r="B39" i="2"/>
  <c r="G38" i="2"/>
  <c r="D38" i="2"/>
  <c r="F38" i="2" s="1"/>
  <c r="I38" i="2" s="1"/>
  <c r="C38" i="2"/>
  <c r="E38" i="2" s="1"/>
  <c r="H38" i="2" s="1"/>
  <c r="B38" i="2"/>
  <c r="G37" i="2"/>
  <c r="D37" i="2"/>
  <c r="F37" i="2" s="1"/>
  <c r="I37" i="2" s="1"/>
  <c r="C37" i="2"/>
  <c r="E37" i="2" s="1"/>
  <c r="H37" i="2" s="1"/>
  <c r="B37" i="2"/>
  <c r="G36" i="2"/>
  <c r="D36" i="2"/>
  <c r="F36" i="2" s="1"/>
  <c r="I36" i="2" s="1"/>
  <c r="C36" i="2"/>
  <c r="E36" i="2" s="1"/>
  <c r="H36" i="2" s="1"/>
  <c r="B36" i="2"/>
  <c r="G35" i="2"/>
  <c r="B35" i="2"/>
  <c r="C35" i="2" s="1"/>
  <c r="G34" i="2"/>
  <c r="B34" i="2"/>
  <c r="C34" i="2" s="1"/>
  <c r="G33" i="2"/>
  <c r="B33" i="2"/>
  <c r="C33" i="2" s="1"/>
  <c r="G32" i="2"/>
  <c r="B32" i="2"/>
  <c r="C31" i="2" s="1"/>
  <c r="G31" i="2"/>
  <c r="B31" i="2"/>
  <c r="C30" i="2" s="1"/>
  <c r="G30" i="2"/>
  <c r="B30" i="2"/>
  <c r="C29" i="2" s="1"/>
  <c r="G29" i="2"/>
  <c r="B29" i="2"/>
  <c r="C28" i="2" s="1"/>
  <c r="G28" i="2"/>
  <c r="B28" i="2"/>
  <c r="C27" i="2" s="1"/>
  <c r="G27" i="2"/>
  <c r="B27" i="2"/>
  <c r="C26" i="2" s="1"/>
  <c r="G26" i="2"/>
  <c r="B26" i="2"/>
  <c r="C25" i="2" s="1"/>
  <c r="G25" i="2"/>
  <c r="B25" i="2"/>
  <c r="C24" i="2" s="1"/>
  <c r="G24" i="2"/>
  <c r="B24" i="2"/>
  <c r="C23" i="2" s="1"/>
  <c r="G23" i="2"/>
  <c r="B23" i="2"/>
  <c r="C22" i="2" s="1"/>
  <c r="G22" i="2"/>
  <c r="B22" i="2"/>
  <c r="C21" i="2" s="1"/>
  <c r="G21" i="2"/>
  <c r="B21" i="2"/>
  <c r="C20" i="2" s="1"/>
  <c r="G20" i="2"/>
  <c r="B20" i="2"/>
  <c r="C19" i="2" s="1"/>
  <c r="G19" i="2"/>
  <c r="B19" i="2"/>
  <c r="C18" i="2" s="1"/>
  <c r="G18" i="2"/>
  <c r="B18" i="2"/>
  <c r="C17" i="2" s="1"/>
  <c r="G17" i="2"/>
  <c r="B17" i="2"/>
  <c r="C16" i="2" s="1"/>
  <c r="G16" i="2"/>
  <c r="B16" i="2"/>
  <c r="C15" i="2" s="1"/>
  <c r="G15" i="2"/>
  <c r="B15" i="2"/>
  <c r="C14" i="2" s="1"/>
  <c r="G14" i="2"/>
  <c r="B14" i="2"/>
  <c r="C13" i="2" s="1"/>
  <c r="G13" i="2"/>
  <c r="B13" i="2"/>
  <c r="C12" i="2" s="1"/>
  <c r="G12" i="2"/>
  <c r="B12" i="2"/>
  <c r="C11" i="2" s="1"/>
  <c r="G11" i="2"/>
  <c r="B11" i="2"/>
  <c r="C10" i="2" s="1"/>
  <c r="G10" i="2"/>
  <c r="B10" i="2"/>
  <c r="C9" i="2" s="1"/>
  <c r="G9" i="2"/>
  <c r="B9" i="2"/>
  <c r="C8" i="2" s="1"/>
  <c r="G8" i="2"/>
  <c r="B8" i="2"/>
  <c r="C7" i="2" s="1"/>
  <c r="G7" i="2"/>
  <c r="B7" i="2"/>
  <c r="C6" i="2" s="1"/>
  <c r="G6" i="2"/>
  <c r="B6" i="2"/>
  <c r="C5" i="2" s="1"/>
  <c r="G5" i="2"/>
  <c r="B5" i="2"/>
  <c r="C4" i="2" s="1"/>
  <c r="G4" i="2"/>
  <c r="B4" i="2"/>
  <c r="C3" i="2" s="1"/>
  <c r="G3" i="2"/>
  <c r="B3" i="2"/>
  <c r="C2" i="2" s="1"/>
  <c r="G2" i="2"/>
  <c r="B2" i="2"/>
  <c r="J12" i="1"/>
  <c r="I12" i="1"/>
  <c r="H12" i="1"/>
  <c r="G12" i="1"/>
  <c r="F12" i="1"/>
  <c r="B12" i="1"/>
  <c r="J11" i="1"/>
  <c r="H11" i="1"/>
  <c r="B11" i="1"/>
  <c r="I11" i="1" s="1"/>
  <c r="J10" i="1"/>
  <c r="H10" i="1"/>
  <c r="G10" i="1"/>
  <c r="B10" i="1"/>
  <c r="F10" i="1" s="1"/>
  <c r="J9" i="1"/>
  <c r="I9" i="1"/>
  <c r="H9" i="1"/>
  <c r="F9" i="1"/>
  <c r="B9" i="1"/>
  <c r="G9" i="1" s="1"/>
  <c r="J8" i="1"/>
  <c r="I8" i="1"/>
  <c r="H8" i="1"/>
  <c r="G8" i="1"/>
  <c r="F8" i="1"/>
  <c r="B8" i="1"/>
  <c r="J7" i="1"/>
  <c r="H7" i="1"/>
  <c r="B7" i="1"/>
  <c r="I7" i="1" s="1"/>
  <c r="J6" i="1"/>
  <c r="H6" i="1"/>
  <c r="G6" i="1"/>
  <c r="B6" i="1"/>
  <c r="F6" i="1" s="1"/>
  <c r="J5" i="1"/>
  <c r="I5" i="1"/>
  <c r="H5" i="1"/>
  <c r="G5" i="1"/>
  <c r="F5" i="1"/>
  <c r="B5" i="1"/>
  <c r="J4" i="1"/>
  <c r="I4" i="1"/>
  <c r="H4" i="1"/>
  <c r="G4" i="1"/>
  <c r="F4" i="1"/>
  <c r="B4" i="1"/>
  <c r="J3" i="1"/>
  <c r="J13" i="1" s="1"/>
  <c r="H18" i="1" s="1"/>
  <c r="H3" i="1"/>
  <c r="H13" i="1" s="1"/>
  <c r="C18" i="1" s="1"/>
  <c r="B3" i="1"/>
  <c r="I3" i="1" s="1"/>
  <c r="E4" i="2" l="1"/>
  <c r="H4" i="2" s="1"/>
  <c r="D3" i="2"/>
  <c r="F8" i="2"/>
  <c r="I8" i="2" s="1"/>
  <c r="E8" i="2"/>
  <c r="H8" i="2" s="1"/>
  <c r="D7" i="2"/>
  <c r="F12" i="2"/>
  <c r="I12" i="2" s="1"/>
  <c r="E12" i="2"/>
  <c r="H12" i="2" s="1"/>
  <c r="D11" i="2"/>
  <c r="E16" i="2"/>
  <c r="H16" i="2" s="1"/>
  <c r="D15" i="2"/>
  <c r="F20" i="2"/>
  <c r="I20" i="2" s="1"/>
  <c r="E20" i="2"/>
  <c r="H20" i="2" s="1"/>
  <c r="D19" i="2"/>
  <c r="F19" i="2" s="1"/>
  <c r="I19" i="2" s="1"/>
  <c r="F24" i="2"/>
  <c r="I24" i="2" s="1"/>
  <c r="E24" i="2"/>
  <c r="H24" i="2" s="1"/>
  <c r="D23" i="2"/>
  <c r="E28" i="2"/>
  <c r="H28" i="2" s="1"/>
  <c r="D27" i="2"/>
  <c r="F33" i="2"/>
  <c r="I33" i="2" s="1"/>
  <c r="E33" i="2"/>
  <c r="H33" i="2" s="1"/>
  <c r="D32" i="2"/>
  <c r="E95" i="2"/>
  <c r="H95" i="2" s="1"/>
  <c r="D94" i="2"/>
  <c r="E5" i="2"/>
  <c r="H5" i="2" s="1"/>
  <c r="D4" i="2"/>
  <c r="F4" i="2" s="1"/>
  <c r="I4" i="2" s="1"/>
  <c r="F9" i="2"/>
  <c r="I9" i="2" s="1"/>
  <c r="E9" i="2"/>
  <c r="H9" i="2" s="1"/>
  <c r="D8" i="2"/>
  <c r="E13" i="2"/>
  <c r="H13" i="2" s="1"/>
  <c r="D12" i="2"/>
  <c r="E17" i="2"/>
  <c r="H17" i="2" s="1"/>
  <c r="D16" i="2"/>
  <c r="F16" i="2" s="1"/>
  <c r="I16" i="2" s="1"/>
  <c r="F21" i="2"/>
  <c r="I21" i="2" s="1"/>
  <c r="E21" i="2"/>
  <c r="H21" i="2" s="1"/>
  <c r="D20" i="2"/>
  <c r="E25" i="2"/>
  <c r="H25" i="2" s="1"/>
  <c r="D24" i="2"/>
  <c r="E29" i="2"/>
  <c r="H29" i="2" s="1"/>
  <c r="D28" i="2"/>
  <c r="F28" i="2" s="1"/>
  <c r="I28" i="2" s="1"/>
  <c r="E34" i="2"/>
  <c r="H34" i="2" s="1"/>
  <c r="D33" i="2"/>
  <c r="F92" i="2"/>
  <c r="I92" i="2" s="1"/>
  <c r="E92" i="2"/>
  <c r="H92" i="2" s="1"/>
  <c r="D91" i="2"/>
  <c r="F91" i="2" s="1"/>
  <c r="I91" i="2" s="1"/>
  <c r="F2" i="2"/>
  <c r="I2" i="2" s="1"/>
  <c r="E2" i="2"/>
  <c r="H2" i="2" s="1"/>
  <c r="E14" i="2"/>
  <c r="H14" i="2" s="1"/>
  <c r="D13" i="2"/>
  <c r="F13" i="2" s="1"/>
  <c r="I13" i="2" s="1"/>
  <c r="E18" i="2"/>
  <c r="H18" i="2" s="1"/>
  <c r="D17" i="2"/>
  <c r="F17" i="2" s="1"/>
  <c r="I17" i="2" s="1"/>
  <c r="F22" i="2"/>
  <c r="I22" i="2" s="1"/>
  <c r="E22" i="2"/>
  <c r="H22" i="2" s="1"/>
  <c r="D21" i="2"/>
  <c r="E30" i="2"/>
  <c r="H30" i="2" s="1"/>
  <c r="D29" i="2"/>
  <c r="F29" i="2" s="1"/>
  <c r="I29" i="2" s="1"/>
  <c r="E35" i="2"/>
  <c r="H35" i="2" s="1"/>
  <c r="D35" i="2"/>
  <c r="F35" i="2" s="1"/>
  <c r="I35" i="2" s="1"/>
  <c r="D34" i="2"/>
  <c r="F34" i="2" s="1"/>
  <c r="I34" i="2" s="1"/>
  <c r="E93" i="2"/>
  <c r="H93" i="2" s="1"/>
  <c r="D92" i="2"/>
  <c r="D97" i="2"/>
  <c r="F97" i="2" s="1"/>
  <c r="I97" i="2" s="1"/>
  <c r="E98" i="2"/>
  <c r="H98" i="2" s="1"/>
  <c r="I13" i="1"/>
  <c r="H17" i="1" s="1"/>
  <c r="F10" i="2"/>
  <c r="I10" i="2" s="1"/>
  <c r="E10" i="2"/>
  <c r="H10" i="2" s="1"/>
  <c r="D9" i="2"/>
  <c r="E26" i="2"/>
  <c r="H26" i="2" s="1"/>
  <c r="D25" i="2"/>
  <c r="F25" i="2" s="1"/>
  <c r="I25" i="2" s="1"/>
  <c r="E6" i="2"/>
  <c r="H6" i="2" s="1"/>
  <c r="D5" i="2"/>
  <c r="F5" i="2" s="1"/>
  <c r="I5" i="2" s="1"/>
  <c r="F3" i="2"/>
  <c r="I3" i="2" s="1"/>
  <c r="E3" i="2"/>
  <c r="H3" i="2" s="1"/>
  <c r="D2" i="2"/>
  <c r="F7" i="2"/>
  <c r="I7" i="2" s="1"/>
  <c r="E7" i="2"/>
  <c r="H7" i="2" s="1"/>
  <c r="D6" i="2"/>
  <c r="F6" i="2" s="1"/>
  <c r="I6" i="2" s="1"/>
  <c r="F11" i="2"/>
  <c r="I11" i="2" s="1"/>
  <c r="E11" i="2"/>
  <c r="H11" i="2" s="1"/>
  <c r="D10" i="2"/>
  <c r="F15" i="2"/>
  <c r="I15" i="2" s="1"/>
  <c r="E15" i="2"/>
  <c r="H15" i="2" s="1"/>
  <c r="D14" i="2"/>
  <c r="F14" i="2" s="1"/>
  <c r="I14" i="2" s="1"/>
  <c r="E19" i="2"/>
  <c r="H19" i="2" s="1"/>
  <c r="D18" i="2"/>
  <c r="F18" i="2" s="1"/>
  <c r="I18" i="2" s="1"/>
  <c r="F23" i="2"/>
  <c r="I23" i="2" s="1"/>
  <c r="E23" i="2"/>
  <c r="H23" i="2" s="1"/>
  <c r="D22" i="2"/>
  <c r="F27" i="2"/>
  <c r="I27" i="2" s="1"/>
  <c r="E27" i="2"/>
  <c r="H27" i="2" s="1"/>
  <c r="D26" i="2"/>
  <c r="F26" i="2" s="1"/>
  <c r="I26" i="2" s="1"/>
  <c r="E31" i="2"/>
  <c r="H31" i="2" s="1"/>
  <c r="D30" i="2"/>
  <c r="F30" i="2" s="1"/>
  <c r="I30" i="2" s="1"/>
  <c r="C32" i="2"/>
  <c r="D93" i="2"/>
  <c r="F93" i="2" s="1"/>
  <c r="I93" i="2" s="1"/>
  <c r="F3" i="1"/>
  <c r="F7" i="1"/>
  <c r="F11" i="1"/>
  <c r="E13" i="4"/>
  <c r="C13" i="4" s="1"/>
  <c r="E19" i="4"/>
  <c r="C19" i="4" s="1"/>
  <c r="G3" i="1"/>
  <c r="I6" i="1"/>
  <c r="G7" i="1"/>
  <c r="I10" i="1"/>
  <c r="G11" i="1"/>
  <c r="N5" i="4"/>
  <c r="K5" i="4" s="1"/>
  <c r="I5" i="4" s="1"/>
  <c r="E10" i="4"/>
  <c r="C10" i="4" s="1"/>
  <c r="E15" i="4"/>
  <c r="E17" i="4"/>
  <c r="C17" i="4" s="1"/>
  <c r="N17" i="4"/>
  <c r="E25" i="4"/>
  <c r="E97" i="2"/>
  <c r="H97" i="2" s="1"/>
  <c r="E100" i="2"/>
  <c r="H100" i="2" s="1"/>
  <c r="D96" i="2"/>
  <c r="F96" i="2" s="1"/>
  <c r="I96" i="2" s="1"/>
  <c r="E12" i="4"/>
  <c r="C12" i="4" s="1"/>
  <c r="E96" i="2"/>
  <c r="H96" i="2" s="1"/>
  <c r="C99" i="2"/>
  <c r="E24" i="3"/>
  <c r="F94" i="2"/>
  <c r="I94" i="2" s="1"/>
  <c r="D95" i="2"/>
  <c r="F95" i="2" s="1"/>
  <c r="I95" i="2" s="1"/>
  <c r="J7" i="3"/>
  <c r="E14" i="4"/>
  <c r="E16" i="4"/>
  <c r="E21" i="4"/>
  <c r="E11" i="4"/>
  <c r="C11" i="4" s="1"/>
  <c r="Y4" i="4"/>
  <c r="E5" i="4"/>
  <c r="F14" i="4"/>
  <c r="F15" i="4"/>
  <c r="F16" i="4"/>
  <c r="F17" i="4"/>
  <c r="D17" i="4" s="1"/>
  <c r="H18" i="4"/>
  <c r="H20" i="4"/>
  <c r="H23" i="4"/>
  <c r="F25" i="4"/>
  <c r="H28" i="4"/>
  <c r="M19" i="4"/>
  <c r="S19" i="4"/>
  <c r="M21" i="4"/>
  <c r="D21" i="4"/>
  <c r="N21" i="4" s="1"/>
  <c r="S21" i="4"/>
  <c r="C21" i="4"/>
  <c r="E24" i="4"/>
  <c r="E31" i="4"/>
  <c r="C31" i="4" s="1"/>
  <c r="E35" i="4"/>
  <c r="S38" i="4"/>
  <c r="Y38" i="4"/>
  <c r="M38" i="4"/>
  <c r="Y45" i="4"/>
  <c r="S45" i="4"/>
  <c r="M45" i="4"/>
  <c r="C4" i="4"/>
  <c r="S4" i="4"/>
  <c r="F6" i="4"/>
  <c r="D6" i="4" s="1"/>
  <c r="N6" i="4"/>
  <c r="K6" i="4" s="1"/>
  <c r="I6" i="4" s="1"/>
  <c r="F7" i="4"/>
  <c r="D7" i="4" s="1"/>
  <c r="N7" i="4" s="1"/>
  <c r="F8" i="4"/>
  <c r="D8" i="4" s="1"/>
  <c r="N8" i="4"/>
  <c r="K8" i="4" s="1"/>
  <c r="I8" i="4" s="1"/>
  <c r="F9" i="4"/>
  <c r="D9" i="4" s="1"/>
  <c r="N9" i="4"/>
  <c r="K9" i="4" s="1"/>
  <c r="I9" i="4" s="1"/>
  <c r="F10" i="4"/>
  <c r="D10" i="4" s="1"/>
  <c r="F11" i="4"/>
  <c r="D11" i="4" s="1"/>
  <c r="F12" i="4"/>
  <c r="D12" i="4" s="1"/>
  <c r="N12" i="4" s="1"/>
  <c r="F13" i="4"/>
  <c r="D13" i="4" s="1"/>
  <c r="N13" i="4" s="1"/>
  <c r="F19" i="4"/>
  <c r="D19" i="4" s="1"/>
  <c r="F21" i="4"/>
  <c r="AF21" i="4"/>
  <c r="H41" i="4"/>
  <c r="F41" i="4" s="1"/>
  <c r="D41" i="4" s="1"/>
  <c r="D4" i="4"/>
  <c r="AF17" i="4"/>
  <c r="AF19" i="4"/>
  <c r="AF22" i="4"/>
  <c r="H26" i="4"/>
  <c r="H27" i="4"/>
  <c r="H30" i="4"/>
  <c r="H34" i="4"/>
  <c r="H49" i="4"/>
  <c r="H55" i="4"/>
  <c r="M4" i="4"/>
  <c r="AF9" i="4"/>
  <c r="AF10" i="4"/>
  <c r="AF11" i="4"/>
  <c r="AF12" i="4"/>
  <c r="AF13" i="4"/>
  <c r="AF14" i="4"/>
  <c r="AF15" i="4"/>
  <c r="AF16" i="4"/>
  <c r="AF23" i="4"/>
  <c r="H29" i="4"/>
  <c r="F4" i="4"/>
  <c r="J5" i="4"/>
  <c r="T5" i="4" s="1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111" i="4"/>
  <c r="H111" i="4"/>
  <c r="F109" i="4"/>
  <c r="D109" i="4" s="1"/>
  <c r="F102" i="4"/>
  <c r="D102" i="4" s="1"/>
  <c r="F101" i="4"/>
  <c r="D101" i="4" s="1"/>
  <c r="F111" i="4"/>
  <c r="D111" i="4" s="1"/>
  <c r="F90" i="4"/>
  <c r="D90" i="4" s="1"/>
  <c r="F89" i="4"/>
  <c r="F87" i="4"/>
  <c r="F81" i="4"/>
  <c r="D81" i="4" s="1"/>
  <c r="F75" i="4"/>
  <c r="F73" i="4"/>
  <c r="D73" i="4" s="1"/>
  <c r="F92" i="4"/>
  <c r="D92" i="4" s="1"/>
  <c r="AF89" i="4"/>
  <c r="H88" i="4"/>
  <c r="AF85" i="4"/>
  <c r="H84" i="4"/>
  <c r="F84" i="4" s="1"/>
  <c r="D84" i="4" s="1"/>
  <c r="AF81" i="4"/>
  <c r="H80" i="4"/>
  <c r="AF77" i="4"/>
  <c r="H75" i="4"/>
  <c r="H76" i="4"/>
  <c r="F76" i="4" s="1"/>
  <c r="D76" i="4" s="1"/>
  <c r="AF73" i="4"/>
  <c r="AF72" i="4"/>
  <c r="AF70" i="4"/>
  <c r="AF68" i="4"/>
  <c r="AF88" i="4"/>
  <c r="H87" i="4"/>
  <c r="AF84" i="4"/>
  <c r="H83" i="4"/>
  <c r="F83" i="4" s="1"/>
  <c r="D83" i="4" s="1"/>
  <c r="AF80" i="4"/>
  <c r="H79" i="4"/>
  <c r="F79" i="4" s="1"/>
  <c r="D79" i="4" s="1"/>
  <c r="AF76" i="4"/>
  <c r="H73" i="4"/>
  <c r="H74" i="4"/>
  <c r="H67" i="4"/>
  <c r="AF66" i="4"/>
  <c r="H66" i="4"/>
  <c r="AF65" i="4"/>
  <c r="H90" i="4"/>
  <c r="AF87" i="4"/>
  <c r="H86" i="4"/>
  <c r="AF83" i="4"/>
  <c r="H82" i="4"/>
  <c r="F82" i="4" s="1"/>
  <c r="D82" i="4" s="1"/>
  <c r="AF79" i="4"/>
  <c r="H78" i="4"/>
  <c r="F78" i="4" s="1"/>
  <c r="D78" i="4" s="1"/>
  <c r="AF74" i="4"/>
  <c r="AF71" i="4"/>
  <c r="AF69" i="4"/>
  <c r="AF67" i="4"/>
  <c r="F67" i="4"/>
  <c r="D67" i="4" s="1"/>
  <c r="F60" i="4"/>
  <c r="F59" i="4"/>
  <c r="D59" i="4" s="1"/>
  <c r="AF86" i="4"/>
  <c r="AF82" i="4"/>
  <c r="AF78" i="4"/>
  <c r="H70" i="4"/>
  <c r="F70" i="4" s="1"/>
  <c r="D70" i="4" s="1"/>
  <c r="H60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H64" i="4"/>
  <c r="F64" i="4" s="1"/>
  <c r="D64" i="4" s="1"/>
  <c r="AF61" i="4"/>
  <c r="H59" i="4"/>
  <c r="AF56" i="4"/>
  <c r="H57" i="4"/>
  <c r="F55" i="4"/>
  <c r="F52" i="4"/>
  <c r="D52" i="4" s="1"/>
  <c r="F51" i="4"/>
  <c r="AF64" i="4"/>
  <c r="H63" i="4"/>
  <c r="F63" i="4" s="1"/>
  <c r="D63" i="4" s="1"/>
  <c r="AF75" i="4"/>
  <c r="H72" i="4"/>
  <c r="H68" i="4"/>
  <c r="AF60" i="4"/>
  <c r="F57" i="4"/>
  <c r="D57" i="4" s="1"/>
  <c r="H65" i="4"/>
  <c r="F65" i="4" s="1"/>
  <c r="D65" i="4" s="1"/>
  <c r="AF62" i="4"/>
  <c r="H61" i="4"/>
  <c r="F61" i="4" s="1"/>
  <c r="D61" i="4" s="1"/>
  <c r="H85" i="4"/>
  <c r="H58" i="4"/>
  <c r="F58" i="4" s="1"/>
  <c r="D58" i="4" s="1"/>
  <c r="H89" i="4"/>
  <c r="H62" i="4"/>
  <c r="F62" i="4" s="1"/>
  <c r="D62" i="4" s="1"/>
  <c r="AF63" i="4"/>
  <c r="F45" i="4"/>
  <c r="D45" i="4" s="1"/>
  <c r="H77" i="4"/>
  <c r="F77" i="4" s="1"/>
  <c r="D77" i="4" s="1"/>
  <c r="AF57" i="4"/>
  <c r="AF58" i="4"/>
  <c r="AF35" i="4"/>
  <c r="AF34" i="4"/>
  <c r="AF33" i="4"/>
  <c r="AF32" i="4"/>
  <c r="AF31" i="4"/>
  <c r="AF30" i="4"/>
  <c r="AF29" i="4"/>
  <c r="AF59" i="4"/>
  <c r="F49" i="4"/>
  <c r="D49" i="4" s="1"/>
  <c r="F35" i="4"/>
  <c r="F34" i="4"/>
  <c r="D34" i="4" s="1"/>
  <c r="F33" i="4"/>
  <c r="F31" i="4"/>
  <c r="F30" i="4"/>
  <c r="F29" i="4"/>
  <c r="F28" i="4"/>
  <c r="F27" i="4"/>
  <c r="M18" i="4"/>
  <c r="S18" i="4"/>
  <c r="M20" i="4"/>
  <c r="S20" i="4"/>
  <c r="AF24" i="4"/>
  <c r="H33" i="4"/>
  <c r="C5" i="4"/>
  <c r="S5" i="4"/>
  <c r="D14" i="4"/>
  <c r="N14" i="4" s="1"/>
  <c r="S14" i="4"/>
  <c r="C14" i="4"/>
  <c r="D15" i="4"/>
  <c r="N15" i="4" s="1"/>
  <c r="S15" i="4"/>
  <c r="C15" i="4"/>
  <c r="D16" i="4"/>
  <c r="S16" i="4"/>
  <c r="C16" i="4"/>
  <c r="S17" i="4"/>
  <c r="F20" i="4"/>
  <c r="D20" i="4" s="1"/>
  <c r="F23" i="4"/>
  <c r="AF25" i="4"/>
  <c r="H81" i="4"/>
  <c r="L5" i="4"/>
  <c r="AF18" i="4"/>
  <c r="Y19" i="4"/>
  <c r="AF20" i="4"/>
  <c r="Y21" i="4"/>
  <c r="H22" i="4"/>
  <c r="F22" i="4" s="1"/>
  <c r="D22" i="4" s="1"/>
  <c r="F24" i="4"/>
  <c r="AF26" i="4"/>
  <c r="H32" i="4"/>
  <c r="H36" i="4"/>
  <c r="F36" i="4" s="1"/>
  <c r="D36" i="4" s="1"/>
  <c r="H40" i="4"/>
  <c r="Y44" i="4"/>
  <c r="H48" i="4"/>
  <c r="H54" i="4"/>
  <c r="F54" i="4" s="1"/>
  <c r="D54" i="4" s="1"/>
  <c r="M56" i="4"/>
  <c r="Y56" i="4"/>
  <c r="M37" i="4"/>
  <c r="Y37" i="4"/>
  <c r="H42" i="4"/>
  <c r="S44" i="4"/>
  <c r="Y46" i="4"/>
  <c r="H50" i="4"/>
  <c r="H56" i="4"/>
  <c r="H43" i="4"/>
  <c r="Y47" i="4"/>
  <c r="M51" i="4"/>
  <c r="D51" i="4"/>
  <c r="Y51" i="4"/>
  <c r="S59" i="4"/>
  <c r="Y59" i="4"/>
  <c r="M39" i="4"/>
  <c r="Y39" i="4"/>
  <c r="Y41" i="4"/>
  <c r="M41" i="4"/>
  <c r="H44" i="4"/>
  <c r="S46" i="4"/>
  <c r="Y48" i="4"/>
  <c r="M52" i="4"/>
  <c r="Y52" i="4"/>
  <c r="S22" i="4"/>
  <c r="S23" i="4"/>
  <c r="C24" i="4"/>
  <c r="S24" i="4"/>
  <c r="C25" i="4"/>
  <c r="S25" i="4"/>
  <c r="S26" i="4"/>
  <c r="S27" i="4"/>
  <c r="S28" i="4"/>
  <c r="S29" i="4"/>
  <c r="S30" i="4"/>
  <c r="S31" i="4"/>
  <c r="S32" i="4"/>
  <c r="S33" i="4"/>
  <c r="S34" i="4"/>
  <c r="C35" i="4"/>
  <c r="S35" i="4"/>
  <c r="H37" i="4"/>
  <c r="M40" i="4"/>
  <c r="Y40" i="4"/>
  <c r="H45" i="4"/>
  <c r="S47" i="4"/>
  <c r="Y49" i="4"/>
  <c r="H51" i="4"/>
  <c r="M53" i="4"/>
  <c r="Y53" i="4"/>
  <c r="M59" i="4"/>
  <c r="S92" i="4"/>
  <c r="Y92" i="4"/>
  <c r="M92" i="4"/>
  <c r="D23" i="4"/>
  <c r="D24" i="4"/>
  <c r="N24" i="4" s="1"/>
  <c r="K24" i="4" s="1"/>
  <c r="I24" i="4" s="1"/>
  <c r="D25" i="4"/>
  <c r="D27" i="4"/>
  <c r="D28" i="4"/>
  <c r="D29" i="4"/>
  <c r="D30" i="4"/>
  <c r="D31" i="4"/>
  <c r="D33" i="4"/>
  <c r="D35" i="4"/>
  <c r="N35" i="4" s="1"/>
  <c r="M36" i="4"/>
  <c r="S37" i="4"/>
  <c r="H38" i="4"/>
  <c r="Y42" i="4"/>
  <c r="H46" i="4"/>
  <c r="F46" i="4" s="1"/>
  <c r="D46" i="4" s="1"/>
  <c r="S48" i="4"/>
  <c r="Y50" i="4"/>
  <c r="H52" i="4"/>
  <c r="M54" i="4"/>
  <c r="Y54" i="4"/>
  <c r="S56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H39" i="4"/>
  <c r="S41" i="4"/>
  <c r="Y43" i="4"/>
  <c r="M44" i="4"/>
  <c r="H47" i="4"/>
  <c r="S49" i="4"/>
  <c r="H53" i="4"/>
  <c r="F53" i="4" s="1"/>
  <c r="D53" i="4" s="1"/>
  <c r="M55" i="4"/>
  <c r="D55" i="4"/>
  <c r="Y55" i="4"/>
  <c r="S57" i="4"/>
  <c r="H69" i="4"/>
  <c r="F69" i="4" s="1"/>
  <c r="D69" i="4" s="1"/>
  <c r="S60" i="4"/>
  <c r="Y60" i="4"/>
  <c r="S58" i="4"/>
  <c r="Y58" i="4"/>
  <c r="M58" i="4"/>
  <c r="D60" i="4"/>
  <c r="H71" i="4"/>
  <c r="H108" i="4"/>
  <c r="Y68" i="4"/>
  <c r="Y70" i="4"/>
  <c r="Y72" i="4"/>
  <c r="M74" i="4"/>
  <c r="H93" i="4"/>
  <c r="H101" i="4"/>
  <c r="M69" i="4"/>
  <c r="M71" i="4"/>
  <c r="M73" i="4"/>
  <c r="Y73" i="4"/>
  <c r="H91" i="4"/>
  <c r="S74" i="4"/>
  <c r="M75" i="4"/>
  <c r="S75" i="4"/>
  <c r="H100" i="4"/>
  <c r="Y61" i="4"/>
  <c r="Y62" i="4"/>
  <c r="Y63" i="4"/>
  <c r="Y64" i="4"/>
  <c r="Y65" i="4"/>
  <c r="Y66" i="4"/>
  <c r="D75" i="4"/>
  <c r="M68" i="4"/>
  <c r="M70" i="4"/>
  <c r="M72" i="4"/>
  <c r="S73" i="4"/>
  <c r="S67" i="4"/>
  <c r="S69" i="4"/>
  <c r="S71" i="4"/>
  <c r="Y74" i="4"/>
  <c r="Y75" i="4"/>
  <c r="H94" i="4"/>
  <c r="Y90" i="4"/>
  <c r="H102" i="4"/>
  <c r="H99" i="4"/>
  <c r="H107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H95" i="4"/>
  <c r="F95" i="4" s="1"/>
  <c r="D95" i="4" s="1"/>
  <c r="H98" i="4"/>
  <c r="H106" i="4"/>
  <c r="F106" i="4" s="1"/>
  <c r="D106" i="4" s="1"/>
  <c r="D87" i="4"/>
  <c r="D89" i="4"/>
  <c r="H92" i="4"/>
  <c r="H97" i="4"/>
  <c r="H105" i="4"/>
  <c r="H110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S91" i="4"/>
  <c r="H96" i="4"/>
  <c r="F96" i="4" s="1"/>
  <c r="D96" i="4" s="1"/>
  <c r="H104" i="4"/>
  <c r="H103" i="4"/>
  <c r="F103" i="4" s="1"/>
  <c r="D103" i="4" s="1"/>
  <c r="H109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M107" i="4"/>
  <c r="M108" i="4"/>
  <c r="M109" i="4"/>
  <c r="M110" i="4"/>
  <c r="N37" i="4" l="1"/>
  <c r="E37" i="4"/>
  <c r="C37" i="4" s="1"/>
  <c r="F37" i="4"/>
  <c r="D37" i="4" s="1"/>
  <c r="E71" i="4"/>
  <c r="C71" i="4" s="1"/>
  <c r="F71" i="4"/>
  <c r="D71" i="4" s="1"/>
  <c r="K13" i="4"/>
  <c r="I13" i="4" s="1"/>
  <c r="L13" i="4"/>
  <c r="J13" i="4" s="1"/>
  <c r="T13" i="4" s="1"/>
  <c r="K7" i="4"/>
  <c r="I7" i="4" s="1"/>
  <c r="L7" i="4"/>
  <c r="J7" i="4" s="1"/>
  <c r="T7" i="4" s="1"/>
  <c r="K17" i="4"/>
  <c r="I17" i="4" s="1"/>
  <c r="L17" i="4"/>
  <c r="J17" i="4" s="1"/>
  <c r="T17" i="4" s="1"/>
  <c r="K14" i="4"/>
  <c r="I14" i="4" s="1"/>
  <c r="L14" i="4"/>
  <c r="J14" i="4" s="1"/>
  <c r="T14" i="4" s="1"/>
  <c r="N19" i="4"/>
  <c r="E88" i="4"/>
  <c r="C88" i="4" s="1"/>
  <c r="F88" i="4"/>
  <c r="D88" i="4" s="1"/>
  <c r="N88" i="4" s="1"/>
  <c r="K12" i="4"/>
  <c r="I12" i="4" s="1"/>
  <c r="L12" i="4"/>
  <c r="J12" i="4" s="1"/>
  <c r="T12" i="4" s="1"/>
  <c r="R5" i="4"/>
  <c r="P5" i="4" s="1"/>
  <c r="Z5" i="4" s="1"/>
  <c r="Q5" i="4"/>
  <c r="O5" i="4" s="1"/>
  <c r="N38" i="4"/>
  <c r="E38" i="4"/>
  <c r="C38" i="4" s="1"/>
  <c r="F38" i="4"/>
  <c r="D38" i="4" s="1"/>
  <c r="N40" i="4"/>
  <c r="E40" i="4"/>
  <c r="C40" i="4" s="1"/>
  <c r="F40" i="4"/>
  <c r="D40" i="4" s="1"/>
  <c r="K15" i="4"/>
  <c r="I15" i="4" s="1"/>
  <c r="L15" i="4"/>
  <c r="J15" i="4" s="1"/>
  <c r="T15" i="4" s="1"/>
  <c r="E33" i="4"/>
  <c r="C33" i="4" s="1"/>
  <c r="N33" i="4"/>
  <c r="L24" i="4"/>
  <c r="J24" i="4" s="1"/>
  <c r="T24" i="4" s="1"/>
  <c r="N4" i="4"/>
  <c r="L6" i="4"/>
  <c r="J6" i="4" s="1"/>
  <c r="T6" i="4" s="1"/>
  <c r="N11" i="4"/>
  <c r="E110" i="4"/>
  <c r="C110" i="4" s="1"/>
  <c r="F110" i="4"/>
  <c r="D110" i="4" s="1"/>
  <c r="N98" i="4"/>
  <c r="E98" i="4"/>
  <c r="C98" i="4" s="1"/>
  <c r="F98" i="4"/>
  <c r="D98" i="4" s="1"/>
  <c r="E47" i="4"/>
  <c r="C47" i="4" s="1"/>
  <c r="N47" i="4"/>
  <c r="F47" i="4"/>
  <c r="D47" i="4" s="1"/>
  <c r="K21" i="4"/>
  <c r="I21" i="4" s="1"/>
  <c r="L21" i="4"/>
  <c r="J21" i="4" s="1"/>
  <c r="T21" i="4" s="1"/>
  <c r="N25" i="4"/>
  <c r="E32" i="4"/>
  <c r="C32" i="4" s="1"/>
  <c r="F32" i="4"/>
  <c r="D32" i="4" s="1"/>
  <c r="N32" i="4" s="1"/>
  <c r="E18" i="4"/>
  <c r="C18" i="4" s="1"/>
  <c r="F18" i="4"/>
  <c r="D18" i="4" s="1"/>
  <c r="N18" i="4" s="1"/>
  <c r="K35" i="4"/>
  <c r="I35" i="4" s="1"/>
  <c r="L35" i="4"/>
  <c r="J35" i="4" s="1"/>
  <c r="T35" i="4" s="1"/>
  <c r="E39" i="4"/>
  <c r="C39" i="4" s="1"/>
  <c r="N51" i="4"/>
  <c r="E51" i="4"/>
  <c r="C51" i="4" s="1"/>
  <c r="E74" i="4"/>
  <c r="C74" i="4" s="1"/>
  <c r="F74" i="4"/>
  <c r="D74" i="4" s="1"/>
  <c r="E26" i="4"/>
  <c r="C26" i="4" s="1"/>
  <c r="N26" i="4"/>
  <c r="F26" i="4"/>
  <c r="D26" i="4" s="1"/>
  <c r="E105" i="4"/>
  <c r="C105" i="4" s="1"/>
  <c r="N94" i="4"/>
  <c r="E94" i="4"/>
  <c r="C94" i="4" s="1"/>
  <c r="E91" i="4"/>
  <c r="C91" i="4" s="1"/>
  <c r="E45" i="4"/>
  <c r="C45" i="4" s="1"/>
  <c r="N45" i="4"/>
  <c r="E56" i="4"/>
  <c r="C56" i="4" s="1"/>
  <c r="N42" i="4"/>
  <c r="E42" i="4"/>
  <c r="C42" i="4" s="1"/>
  <c r="E48" i="4"/>
  <c r="C48" i="4" s="1"/>
  <c r="E85" i="4"/>
  <c r="C85" i="4" s="1"/>
  <c r="E68" i="4"/>
  <c r="C68" i="4" s="1"/>
  <c r="N66" i="4"/>
  <c r="E66" i="4"/>
  <c r="C66" i="4" s="1"/>
  <c r="E80" i="4"/>
  <c r="C80" i="4" s="1"/>
  <c r="N111" i="4"/>
  <c r="E111" i="4"/>
  <c r="C111" i="4" s="1"/>
  <c r="N55" i="4"/>
  <c r="E55" i="4"/>
  <c r="C55" i="4" s="1"/>
  <c r="E28" i="4"/>
  <c r="C28" i="4" s="1"/>
  <c r="N28" i="4"/>
  <c r="L9" i="4"/>
  <c r="J9" i="4" s="1"/>
  <c r="T9" i="4" s="1"/>
  <c r="F99" i="2"/>
  <c r="I99" i="2" s="1"/>
  <c r="E99" i="2"/>
  <c r="H99" i="2" s="1"/>
  <c r="D98" i="2"/>
  <c r="F98" i="2" s="1"/>
  <c r="I98" i="2" s="1"/>
  <c r="F13" i="1"/>
  <c r="B17" i="1" s="1"/>
  <c r="N10" i="4"/>
  <c r="E104" i="4"/>
  <c r="C104" i="4" s="1"/>
  <c r="E107" i="4"/>
  <c r="C107" i="4" s="1"/>
  <c r="E108" i="4"/>
  <c r="C108" i="4" s="1"/>
  <c r="N53" i="4"/>
  <c r="E53" i="4"/>
  <c r="C53" i="4" s="1"/>
  <c r="N50" i="4"/>
  <c r="E50" i="4"/>
  <c r="C50" i="4" s="1"/>
  <c r="E58" i="4"/>
  <c r="C58" i="4" s="1"/>
  <c r="N58" i="4"/>
  <c r="E72" i="4"/>
  <c r="C72" i="4" s="1"/>
  <c r="N59" i="4"/>
  <c r="E59" i="4"/>
  <c r="C59" i="4" s="1"/>
  <c r="F94" i="4"/>
  <c r="D94" i="4" s="1"/>
  <c r="F91" i="4"/>
  <c r="D91" i="4" s="1"/>
  <c r="N91" i="4" s="1"/>
  <c r="F68" i="4"/>
  <c r="D68" i="4" s="1"/>
  <c r="N68" i="4" s="1"/>
  <c r="F104" i="4"/>
  <c r="D104" i="4" s="1"/>
  <c r="N104" i="4" s="1"/>
  <c r="E49" i="4"/>
  <c r="C49" i="4" s="1"/>
  <c r="N49" i="4"/>
  <c r="E44" i="4"/>
  <c r="C44" i="4" s="1"/>
  <c r="N97" i="4"/>
  <c r="E97" i="4"/>
  <c r="C97" i="4" s="1"/>
  <c r="N95" i="4"/>
  <c r="E95" i="4"/>
  <c r="C95" i="4" s="1"/>
  <c r="N100" i="4"/>
  <c r="E100" i="4"/>
  <c r="C100" i="4" s="1"/>
  <c r="N101" i="4"/>
  <c r="E101" i="4"/>
  <c r="C101" i="4" s="1"/>
  <c r="N52" i="4"/>
  <c r="E52" i="4"/>
  <c r="C52" i="4" s="1"/>
  <c r="E43" i="4"/>
  <c r="C43" i="4" s="1"/>
  <c r="N62" i="4"/>
  <c r="E62" i="4"/>
  <c r="C62" i="4" s="1"/>
  <c r="N60" i="4"/>
  <c r="E60" i="4"/>
  <c r="C60" i="4" s="1"/>
  <c r="E86" i="4"/>
  <c r="C86" i="4" s="1"/>
  <c r="N83" i="4"/>
  <c r="E83" i="4"/>
  <c r="C83" i="4" s="1"/>
  <c r="F85" i="4"/>
  <c r="D85" i="4" s="1"/>
  <c r="N85" i="4" s="1"/>
  <c r="F97" i="4"/>
  <c r="D97" i="4" s="1"/>
  <c r="F105" i="4"/>
  <c r="D105" i="4" s="1"/>
  <c r="N105" i="4" s="1"/>
  <c r="E34" i="4"/>
  <c r="C34" i="4" s="1"/>
  <c r="N34" i="4"/>
  <c r="L8" i="4"/>
  <c r="J8" i="4" s="1"/>
  <c r="T8" i="4" s="1"/>
  <c r="E46" i="4"/>
  <c r="C46" i="4" s="1"/>
  <c r="N46" i="4"/>
  <c r="N96" i="4"/>
  <c r="E96" i="4"/>
  <c r="C96" i="4" s="1"/>
  <c r="E92" i="4"/>
  <c r="C92" i="4" s="1"/>
  <c r="N92" i="4"/>
  <c r="E99" i="4"/>
  <c r="C99" i="4" s="1"/>
  <c r="E93" i="4"/>
  <c r="C93" i="4" s="1"/>
  <c r="N93" i="4"/>
  <c r="F50" i="4"/>
  <c r="D50" i="4" s="1"/>
  <c r="E22" i="4"/>
  <c r="C22" i="4" s="1"/>
  <c r="N22" i="4"/>
  <c r="N77" i="4"/>
  <c r="E77" i="4"/>
  <c r="C77" i="4" s="1"/>
  <c r="N89" i="4"/>
  <c r="E89" i="4"/>
  <c r="C89" i="4" s="1"/>
  <c r="F56" i="4"/>
  <c r="D56" i="4" s="1"/>
  <c r="N56" i="4" s="1"/>
  <c r="N67" i="4"/>
  <c r="E67" i="4"/>
  <c r="C67" i="4" s="1"/>
  <c r="N73" i="4"/>
  <c r="E73" i="4"/>
  <c r="C73" i="4" s="1"/>
  <c r="N84" i="4"/>
  <c r="E84" i="4"/>
  <c r="C84" i="4" s="1"/>
  <c r="F93" i="4"/>
  <c r="D93" i="4" s="1"/>
  <c r="F86" i="4"/>
  <c r="D86" i="4" s="1"/>
  <c r="E30" i="4"/>
  <c r="C30" i="4" s="1"/>
  <c r="N30" i="4"/>
  <c r="G13" i="1"/>
  <c r="N54" i="4"/>
  <c r="E54" i="4"/>
  <c r="C54" i="4" s="1"/>
  <c r="N76" i="4"/>
  <c r="E76" i="4"/>
  <c r="C76" i="4" s="1"/>
  <c r="N109" i="4"/>
  <c r="E109" i="4"/>
  <c r="C109" i="4" s="1"/>
  <c r="N81" i="4"/>
  <c r="E81" i="4"/>
  <c r="C81" i="4" s="1"/>
  <c r="F43" i="4"/>
  <c r="D43" i="4" s="1"/>
  <c r="N43" i="4" s="1"/>
  <c r="F44" i="4"/>
  <c r="D44" i="4" s="1"/>
  <c r="N44" i="4" s="1"/>
  <c r="F39" i="4"/>
  <c r="D39" i="4" s="1"/>
  <c r="F48" i="4"/>
  <c r="D48" i="4" s="1"/>
  <c r="N61" i="4"/>
  <c r="E61" i="4"/>
  <c r="C61" i="4" s="1"/>
  <c r="N63" i="4"/>
  <c r="E63" i="4"/>
  <c r="C63" i="4" s="1"/>
  <c r="N57" i="4"/>
  <c r="E57" i="4"/>
  <c r="C57" i="4" s="1"/>
  <c r="N78" i="4"/>
  <c r="E78" i="4"/>
  <c r="C78" i="4" s="1"/>
  <c r="F99" i="4"/>
  <c r="D99" i="4" s="1"/>
  <c r="F107" i="4"/>
  <c r="D107" i="4" s="1"/>
  <c r="E29" i="4"/>
  <c r="C29" i="4" s="1"/>
  <c r="N29" i="4"/>
  <c r="N31" i="4"/>
  <c r="E23" i="4"/>
  <c r="C23" i="4" s="1"/>
  <c r="N23" i="4"/>
  <c r="N16" i="4"/>
  <c r="D99" i="2"/>
  <c r="N65" i="4"/>
  <c r="E65" i="4"/>
  <c r="C65" i="4" s="1"/>
  <c r="N82" i="4"/>
  <c r="E82" i="4"/>
  <c r="C82" i="4" s="1"/>
  <c r="N79" i="4"/>
  <c r="E79" i="4"/>
  <c r="C79" i="4" s="1"/>
  <c r="E41" i="4"/>
  <c r="C41" i="4" s="1"/>
  <c r="N41" i="4"/>
  <c r="N103" i="4"/>
  <c r="E103" i="4"/>
  <c r="C103" i="4" s="1"/>
  <c r="N106" i="4"/>
  <c r="E106" i="4"/>
  <c r="C106" i="4" s="1"/>
  <c r="N102" i="4"/>
  <c r="E102" i="4"/>
  <c r="C102" i="4" s="1"/>
  <c r="N69" i="4"/>
  <c r="E69" i="4"/>
  <c r="C69" i="4" s="1"/>
  <c r="N36" i="4"/>
  <c r="E36" i="4"/>
  <c r="C36" i="4" s="1"/>
  <c r="F42" i="4"/>
  <c r="D42" i="4" s="1"/>
  <c r="N64" i="4"/>
  <c r="E64" i="4"/>
  <c r="C64" i="4" s="1"/>
  <c r="N70" i="4"/>
  <c r="E70" i="4"/>
  <c r="C70" i="4" s="1"/>
  <c r="F66" i="4"/>
  <c r="D66" i="4" s="1"/>
  <c r="N90" i="4"/>
  <c r="E90" i="4"/>
  <c r="C90" i="4" s="1"/>
  <c r="N87" i="4"/>
  <c r="E87" i="4"/>
  <c r="C87" i="4" s="1"/>
  <c r="N75" i="4"/>
  <c r="E75" i="4"/>
  <c r="C75" i="4" s="1"/>
  <c r="F72" i="4"/>
  <c r="D72" i="4" s="1"/>
  <c r="N72" i="4" s="1"/>
  <c r="F80" i="4"/>
  <c r="D80" i="4" s="1"/>
  <c r="N80" i="4" s="1"/>
  <c r="F100" i="4"/>
  <c r="D100" i="4" s="1"/>
  <c r="F108" i="4"/>
  <c r="D108" i="4" s="1"/>
  <c r="E27" i="4"/>
  <c r="C27" i="4" s="1"/>
  <c r="N27" i="4"/>
  <c r="E20" i="4"/>
  <c r="C20" i="4" s="1"/>
  <c r="N20" i="4"/>
  <c r="F32" i="2"/>
  <c r="I32" i="2" s="1"/>
  <c r="E32" i="2"/>
  <c r="H32" i="2" s="1"/>
  <c r="D31" i="2"/>
  <c r="F31" i="2" s="1"/>
  <c r="I31" i="2" s="1"/>
  <c r="K32" i="4" l="1"/>
  <c r="I32" i="4" s="1"/>
  <c r="L32" i="4"/>
  <c r="J32" i="4" s="1"/>
  <c r="T32" i="4" s="1"/>
  <c r="K44" i="4"/>
  <c r="I44" i="4" s="1"/>
  <c r="L44" i="4"/>
  <c r="J44" i="4" s="1"/>
  <c r="T44" i="4" s="1"/>
  <c r="K43" i="4"/>
  <c r="I43" i="4" s="1"/>
  <c r="L43" i="4"/>
  <c r="J43" i="4" s="1"/>
  <c r="T43" i="4" s="1"/>
  <c r="K105" i="4"/>
  <c r="I105" i="4" s="1"/>
  <c r="L105" i="4"/>
  <c r="J105" i="4" s="1"/>
  <c r="T105" i="4" s="1"/>
  <c r="K104" i="4"/>
  <c r="I104" i="4" s="1"/>
  <c r="L104" i="4"/>
  <c r="J104" i="4" s="1"/>
  <c r="T104" i="4" s="1"/>
  <c r="K68" i="4"/>
  <c r="I68" i="4" s="1"/>
  <c r="L68" i="4"/>
  <c r="J68" i="4" s="1"/>
  <c r="T68" i="4" s="1"/>
  <c r="K85" i="4"/>
  <c r="I85" i="4" s="1"/>
  <c r="L85" i="4"/>
  <c r="J85" i="4" s="1"/>
  <c r="T85" i="4" s="1"/>
  <c r="K91" i="4"/>
  <c r="I91" i="4" s="1"/>
  <c r="L91" i="4"/>
  <c r="J91" i="4" s="1"/>
  <c r="T91" i="4" s="1"/>
  <c r="K88" i="4"/>
  <c r="I88" i="4" s="1"/>
  <c r="L88" i="4"/>
  <c r="J88" i="4" s="1"/>
  <c r="T88" i="4" s="1"/>
  <c r="K80" i="4"/>
  <c r="I80" i="4" s="1"/>
  <c r="L80" i="4"/>
  <c r="J80" i="4" s="1"/>
  <c r="T80" i="4" s="1"/>
  <c r="K56" i="4"/>
  <c r="I56" i="4" s="1"/>
  <c r="L56" i="4"/>
  <c r="J56" i="4" s="1"/>
  <c r="T56" i="4" s="1"/>
  <c r="K72" i="4"/>
  <c r="I72" i="4" s="1"/>
  <c r="L72" i="4"/>
  <c r="J72" i="4" s="1"/>
  <c r="T72" i="4" s="1"/>
  <c r="K18" i="4"/>
  <c r="I18" i="4" s="1"/>
  <c r="L18" i="4"/>
  <c r="J18" i="4" s="1"/>
  <c r="T18" i="4" s="1"/>
  <c r="K52" i="4"/>
  <c r="I52" i="4" s="1"/>
  <c r="L52" i="4"/>
  <c r="J52" i="4" s="1"/>
  <c r="K97" i="4"/>
  <c r="I97" i="4" s="1"/>
  <c r="L97" i="4"/>
  <c r="J97" i="4" s="1"/>
  <c r="T97" i="4" s="1"/>
  <c r="K11" i="4"/>
  <c r="I11" i="4" s="1"/>
  <c r="L11" i="4"/>
  <c r="J11" i="4" s="1"/>
  <c r="C17" i="1"/>
  <c r="B18" i="1"/>
  <c r="F17" i="1" s="1" a="1"/>
  <c r="K73" i="4"/>
  <c r="I73" i="4" s="1"/>
  <c r="L73" i="4"/>
  <c r="J73" i="4" s="1"/>
  <c r="K22" i="4"/>
  <c r="I22" i="4" s="1"/>
  <c r="L22" i="4"/>
  <c r="J22" i="4" s="1"/>
  <c r="K58" i="4"/>
  <c r="I58" i="4" s="1"/>
  <c r="L58" i="4"/>
  <c r="J58" i="4" s="1"/>
  <c r="Q9" i="4"/>
  <c r="O9" i="4" s="1"/>
  <c r="R9" i="4"/>
  <c r="P9" i="4" s="1"/>
  <c r="Z9" i="4" s="1"/>
  <c r="K55" i="4"/>
  <c r="I55" i="4" s="1"/>
  <c r="L55" i="4"/>
  <c r="J55" i="4" s="1"/>
  <c r="Q24" i="4"/>
  <c r="O24" i="4" s="1"/>
  <c r="R24" i="4"/>
  <c r="P24" i="4" s="1"/>
  <c r="K38" i="4"/>
  <c r="I38" i="4" s="1"/>
  <c r="L38" i="4"/>
  <c r="J38" i="4" s="1"/>
  <c r="T38" i="4" s="1"/>
  <c r="Q12" i="4"/>
  <c r="O12" i="4" s="1"/>
  <c r="R12" i="4"/>
  <c r="P12" i="4" s="1"/>
  <c r="Q14" i="4"/>
  <c r="O14" i="4" s="1"/>
  <c r="R14" i="4"/>
  <c r="P14" i="4" s="1"/>
  <c r="Q13" i="4"/>
  <c r="O13" i="4" s="1"/>
  <c r="R13" i="4"/>
  <c r="P13" i="4" s="1"/>
  <c r="K33" i="4"/>
  <c r="I33" i="4" s="1"/>
  <c r="L33" i="4"/>
  <c r="J33" i="4" s="1"/>
  <c r="K75" i="4"/>
  <c r="I75" i="4" s="1"/>
  <c r="L75" i="4"/>
  <c r="J75" i="4" s="1"/>
  <c r="K64" i="4"/>
  <c r="I64" i="4" s="1"/>
  <c r="L64" i="4"/>
  <c r="J64" i="4" s="1"/>
  <c r="K79" i="4"/>
  <c r="I79" i="4" s="1"/>
  <c r="L79" i="4"/>
  <c r="J79" i="4" s="1"/>
  <c r="K31" i="4"/>
  <c r="I31" i="4" s="1"/>
  <c r="L31" i="4"/>
  <c r="J31" i="4" s="1"/>
  <c r="K93" i="4"/>
  <c r="I93" i="4" s="1"/>
  <c r="L93" i="4"/>
  <c r="J93" i="4" s="1"/>
  <c r="T93" i="4" s="1"/>
  <c r="K92" i="4"/>
  <c r="I92" i="4" s="1"/>
  <c r="L92" i="4"/>
  <c r="J92" i="4" s="1"/>
  <c r="K34" i="4"/>
  <c r="I34" i="4" s="1"/>
  <c r="L34" i="4"/>
  <c r="J34" i="4" s="1"/>
  <c r="K100" i="4"/>
  <c r="I100" i="4" s="1"/>
  <c r="L100" i="4"/>
  <c r="J100" i="4" s="1"/>
  <c r="T100" i="4" s="1"/>
  <c r="K49" i="4"/>
  <c r="I49" i="4" s="1"/>
  <c r="L49" i="4"/>
  <c r="J49" i="4" s="1"/>
  <c r="K50" i="4"/>
  <c r="I50" i="4" s="1"/>
  <c r="L50" i="4"/>
  <c r="J50" i="4" s="1"/>
  <c r="T50" i="4" s="1"/>
  <c r="K94" i="4"/>
  <c r="I94" i="4" s="1"/>
  <c r="L94" i="4"/>
  <c r="J94" i="4" s="1"/>
  <c r="T94" i="4" s="1"/>
  <c r="K25" i="4"/>
  <c r="I25" i="4" s="1"/>
  <c r="L25" i="4"/>
  <c r="J25" i="4" s="1"/>
  <c r="K41" i="4"/>
  <c r="I41" i="4" s="1"/>
  <c r="L41" i="4"/>
  <c r="J41" i="4" s="1"/>
  <c r="K16" i="4"/>
  <c r="I16" i="4" s="1"/>
  <c r="L16" i="4"/>
  <c r="J16" i="4" s="1"/>
  <c r="K29" i="4"/>
  <c r="I29" i="4" s="1"/>
  <c r="L29" i="4"/>
  <c r="J29" i="4" s="1"/>
  <c r="K63" i="4"/>
  <c r="I63" i="4" s="1"/>
  <c r="L63" i="4"/>
  <c r="J63" i="4" s="1"/>
  <c r="K76" i="4"/>
  <c r="I76" i="4" s="1"/>
  <c r="L76" i="4"/>
  <c r="J76" i="4" s="1"/>
  <c r="K89" i="4"/>
  <c r="I89" i="4" s="1"/>
  <c r="L89" i="4"/>
  <c r="J89" i="4" s="1"/>
  <c r="K46" i="4"/>
  <c r="I46" i="4" s="1"/>
  <c r="L46" i="4"/>
  <c r="J46" i="4" s="1"/>
  <c r="K83" i="4"/>
  <c r="I83" i="4" s="1"/>
  <c r="L83" i="4"/>
  <c r="J83" i="4" s="1"/>
  <c r="K60" i="4"/>
  <c r="I60" i="4" s="1"/>
  <c r="L60" i="4"/>
  <c r="J60" i="4" s="1"/>
  <c r="K59" i="4"/>
  <c r="I59" i="4" s="1"/>
  <c r="L59" i="4"/>
  <c r="J59" i="4" s="1"/>
  <c r="N108" i="4"/>
  <c r="K28" i="4"/>
  <c r="I28" i="4" s="1"/>
  <c r="L28" i="4"/>
  <c r="J28" i="4" s="1"/>
  <c r="K98" i="4"/>
  <c r="I98" i="4" s="1"/>
  <c r="L98" i="4"/>
  <c r="J98" i="4" s="1"/>
  <c r="T98" i="4" s="1"/>
  <c r="K111" i="4"/>
  <c r="I111" i="4" s="1"/>
  <c r="L111" i="4"/>
  <c r="J111" i="4" s="1"/>
  <c r="Q6" i="4"/>
  <c r="O6" i="4" s="1"/>
  <c r="R6" i="4"/>
  <c r="P6" i="4" s="1"/>
  <c r="K19" i="4"/>
  <c r="I19" i="4" s="1"/>
  <c r="L19" i="4"/>
  <c r="J19" i="4" s="1"/>
  <c r="N71" i="4"/>
  <c r="K69" i="4"/>
  <c r="I69" i="4" s="1"/>
  <c r="L69" i="4"/>
  <c r="J69" i="4" s="1"/>
  <c r="K106" i="4"/>
  <c r="I106" i="4" s="1"/>
  <c r="L106" i="4"/>
  <c r="J106" i="4" s="1"/>
  <c r="K78" i="4"/>
  <c r="I78" i="4" s="1"/>
  <c r="L78" i="4"/>
  <c r="J78" i="4" s="1"/>
  <c r="K10" i="4"/>
  <c r="I10" i="4" s="1"/>
  <c r="L10" i="4"/>
  <c r="J10" i="4" s="1"/>
  <c r="K45" i="4"/>
  <c r="I45" i="4" s="1"/>
  <c r="L45" i="4"/>
  <c r="J45" i="4" s="1"/>
  <c r="K51" i="4"/>
  <c r="I51" i="4" s="1"/>
  <c r="L51" i="4"/>
  <c r="J51" i="4" s="1"/>
  <c r="K87" i="4"/>
  <c r="I87" i="4" s="1"/>
  <c r="L87" i="4"/>
  <c r="J87" i="4" s="1"/>
  <c r="K82" i="4"/>
  <c r="I82" i="4" s="1"/>
  <c r="L82" i="4"/>
  <c r="J82" i="4" s="1"/>
  <c r="X5" i="4"/>
  <c r="V5" i="4" s="1"/>
  <c r="AA5" i="4" s="1"/>
  <c r="W5" i="4"/>
  <c r="U5" i="4" s="1"/>
  <c r="AD5" i="4" s="1"/>
  <c r="Q17" i="4"/>
  <c r="O17" i="4" s="1"/>
  <c r="R17" i="4"/>
  <c r="P17" i="4" s="1"/>
  <c r="K27" i="4"/>
  <c r="I27" i="4" s="1"/>
  <c r="L27" i="4"/>
  <c r="J27" i="4" s="1"/>
  <c r="K70" i="4"/>
  <c r="I70" i="4" s="1"/>
  <c r="L70" i="4"/>
  <c r="J70" i="4" s="1"/>
  <c r="K57" i="4"/>
  <c r="I57" i="4" s="1"/>
  <c r="L57" i="4"/>
  <c r="J57" i="4" s="1"/>
  <c r="K84" i="4"/>
  <c r="I84" i="4" s="1"/>
  <c r="L84" i="4"/>
  <c r="J84" i="4" s="1"/>
  <c r="K62" i="4"/>
  <c r="I62" i="4" s="1"/>
  <c r="L62" i="4"/>
  <c r="J62" i="4" s="1"/>
  <c r="K20" i="4"/>
  <c r="I20" i="4" s="1"/>
  <c r="L20" i="4"/>
  <c r="J20" i="4" s="1"/>
  <c r="K61" i="4"/>
  <c r="I61" i="4" s="1"/>
  <c r="L61" i="4"/>
  <c r="J61" i="4" s="1"/>
  <c r="K77" i="4"/>
  <c r="I77" i="4" s="1"/>
  <c r="L77" i="4"/>
  <c r="J77" i="4" s="1"/>
  <c r="Q8" i="4"/>
  <c r="O8" i="4" s="1"/>
  <c r="R8" i="4"/>
  <c r="P8" i="4" s="1"/>
  <c r="N86" i="4"/>
  <c r="K53" i="4"/>
  <c r="I53" i="4" s="1"/>
  <c r="L53" i="4"/>
  <c r="J53" i="4" s="1"/>
  <c r="N107" i="4"/>
  <c r="N39" i="4"/>
  <c r="L4" i="4"/>
  <c r="J4" i="4" s="1"/>
  <c r="K4" i="4"/>
  <c r="I4" i="4" s="1"/>
  <c r="K47" i="4"/>
  <c r="I47" i="4" s="1"/>
  <c r="L47" i="4"/>
  <c r="J47" i="4" s="1"/>
  <c r="T47" i="4" s="1"/>
  <c r="K37" i="4"/>
  <c r="I37" i="4" s="1"/>
  <c r="L37" i="4"/>
  <c r="J37" i="4" s="1"/>
  <c r="T37" i="4" s="1"/>
  <c r="K23" i="4"/>
  <c r="I23" i="4" s="1"/>
  <c r="L23" i="4"/>
  <c r="J23" i="4" s="1"/>
  <c r="K30" i="4"/>
  <c r="I30" i="4" s="1"/>
  <c r="L30" i="4"/>
  <c r="J30" i="4" s="1"/>
  <c r="K67" i="4"/>
  <c r="I67" i="4" s="1"/>
  <c r="L67" i="4"/>
  <c r="J67" i="4" s="1"/>
  <c r="K101" i="4"/>
  <c r="I101" i="4" s="1"/>
  <c r="L101" i="4"/>
  <c r="J101" i="4" s="1"/>
  <c r="K95" i="4"/>
  <c r="I95" i="4" s="1"/>
  <c r="L95" i="4"/>
  <c r="J95" i="4" s="1"/>
  <c r="K66" i="4"/>
  <c r="I66" i="4" s="1"/>
  <c r="L66" i="4"/>
  <c r="J66" i="4" s="1"/>
  <c r="T66" i="4" s="1"/>
  <c r="K42" i="4"/>
  <c r="I42" i="4" s="1"/>
  <c r="L42" i="4"/>
  <c r="J42" i="4" s="1"/>
  <c r="T42" i="4" s="1"/>
  <c r="K40" i="4"/>
  <c r="I40" i="4" s="1"/>
  <c r="L40" i="4"/>
  <c r="J40" i="4" s="1"/>
  <c r="T40" i="4" s="1"/>
  <c r="K109" i="4"/>
  <c r="I109" i="4" s="1"/>
  <c r="L109" i="4"/>
  <c r="J109" i="4" s="1"/>
  <c r="K90" i="4"/>
  <c r="I90" i="4" s="1"/>
  <c r="L90" i="4"/>
  <c r="J90" i="4" s="1"/>
  <c r="K36" i="4"/>
  <c r="I36" i="4" s="1"/>
  <c r="L36" i="4"/>
  <c r="J36" i="4" s="1"/>
  <c r="K102" i="4"/>
  <c r="I102" i="4" s="1"/>
  <c r="L102" i="4"/>
  <c r="J102" i="4" s="1"/>
  <c r="K103" i="4"/>
  <c r="I103" i="4" s="1"/>
  <c r="L103" i="4"/>
  <c r="J103" i="4" s="1"/>
  <c r="K65" i="4"/>
  <c r="I65" i="4" s="1"/>
  <c r="L65" i="4"/>
  <c r="J65" i="4" s="1"/>
  <c r="K81" i="4"/>
  <c r="I81" i="4" s="1"/>
  <c r="L81" i="4"/>
  <c r="J81" i="4" s="1"/>
  <c r="K54" i="4"/>
  <c r="I54" i="4" s="1"/>
  <c r="L54" i="4"/>
  <c r="J54" i="4" s="1"/>
  <c r="N99" i="4"/>
  <c r="K96" i="4"/>
  <c r="I96" i="4" s="1"/>
  <c r="L96" i="4"/>
  <c r="J96" i="4" s="1"/>
  <c r="N48" i="4"/>
  <c r="K26" i="4"/>
  <c r="I26" i="4" s="1"/>
  <c r="L26" i="4"/>
  <c r="J26" i="4" s="1"/>
  <c r="T26" i="4" s="1"/>
  <c r="N74" i="4"/>
  <c r="Q35" i="4"/>
  <c r="O35" i="4" s="1"/>
  <c r="R35" i="4"/>
  <c r="P35" i="4" s="1"/>
  <c r="Q21" i="4"/>
  <c r="O21" i="4" s="1"/>
  <c r="R21" i="4"/>
  <c r="P21" i="4" s="1"/>
  <c r="N110" i="4"/>
  <c r="Q15" i="4"/>
  <c r="O15" i="4" s="1"/>
  <c r="R15" i="4"/>
  <c r="P15" i="4" s="1"/>
  <c r="Q7" i="4"/>
  <c r="O7" i="4" s="1"/>
  <c r="R7" i="4"/>
  <c r="P7" i="4" s="1"/>
  <c r="F17" i="1" l="1"/>
  <c r="G18" i="1"/>
  <c r="J20" i="1" s="1"/>
  <c r="L20" i="1" s="1"/>
  <c r="F18" i="1"/>
  <c r="G17" i="1"/>
  <c r="N22" i="1" s="1"/>
  <c r="Z35" i="4"/>
  <c r="Q37" i="4"/>
  <c r="O37" i="4" s="1"/>
  <c r="R37" i="4"/>
  <c r="P37" i="4" s="1"/>
  <c r="Z37" i="4" s="1"/>
  <c r="Q100" i="4"/>
  <c r="O100" i="4" s="1"/>
  <c r="R100" i="4"/>
  <c r="P100" i="4" s="1"/>
  <c r="Z100" i="4" s="1"/>
  <c r="T11" i="4"/>
  <c r="Q91" i="4"/>
  <c r="O91" i="4" s="1"/>
  <c r="R91" i="4"/>
  <c r="P91" i="4" s="1"/>
  <c r="T103" i="4"/>
  <c r="T30" i="4"/>
  <c r="T62" i="4"/>
  <c r="T111" i="4"/>
  <c r="T89" i="4"/>
  <c r="T75" i="4"/>
  <c r="Z13" i="4"/>
  <c r="AD9" i="4"/>
  <c r="T54" i="4"/>
  <c r="W9" i="4"/>
  <c r="U9" i="4" s="1"/>
  <c r="X9" i="4"/>
  <c r="V9" i="4" s="1"/>
  <c r="AA9" i="4" s="1"/>
  <c r="Q56" i="4"/>
  <c r="O56" i="4" s="1"/>
  <c r="R56" i="4"/>
  <c r="P56" i="4" s="1"/>
  <c r="Z56" i="4" s="1"/>
  <c r="Q105" i="4"/>
  <c r="O105" i="4" s="1"/>
  <c r="R105" i="4"/>
  <c r="P105" i="4" s="1"/>
  <c r="Z105" i="4" s="1"/>
  <c r="Z15" i="4"/>
  <c r="K74" i="4"/>
  <c r="I74" i="4" s="1"/>
  <c r="L74" i="4"/>
  <c r="J74" i="4" s="1"/>
  <c r="T81" i="4"/>
  <c r="Q40" i="4"/>
  <c r="O40" i="4" s="1"/>
  <c r="R40" i="4"/>
  <c r="P40" i="4" s="1"/>
  <c r="Z40" i="4" s="1"/>
  <c r="T95" i="4"/>
  <c r="K39" i="4"/>
  <c r="I39" i="4" s="1"/>
  <c r="L39" i="4"/>
  <c r="J39" i="4" s="1"/>
  <c r="K86" i="4"/>
  <c r="I86" i="4" s="1"/>
  <c r="L86" i="4"/>
  <c r="J86" i="4" s="1"/>
  <c r="T70" i="4"/>
  <c r="T51" i="4"/>
  <c r="K71" i="4"/>
  <c r="I71" i="4" s="1"/>
  <c r="L71" i="4"/>
  <c r="J71" i="4" s="1"/>
  <c r="T60" i="4"/>
  <c r="T29" i="4"/>
  <c r="Z24" i="4"/>
  <c r="T22" i="4"/>
  <c r="Q80" i="4"/>
  <c r="O80" i="4" s="1"/>
  <c r="R80" i="4"/>
  <c r="P80" i="4" s="1"/>
  <c r="Q85" i="4"/>
  <c r="O85" i="4" s="1"/>
  <c r="R85" i="4"/>
  <c r="P85" i="4" s="1"/>
  <c r="Q43" i="4"/>
  <c r="O43" i="4" s="1"/>
  <c r="R43" i="4"/>
  <c r="P43" i="4" s="1"/>
  <c r="T102" i="4"/>
  <c r="T78" i="4"/>
  <c r="T31" i="4"/>
  <c r="K110" i="4"/>
  <c r="I110" i="4" s="1"/>
  <c r="L110" i="4"/>
  <c r="J110" i="4" s="1"/>
  <c r="T96" i="4"/>
  <c r="T101" i="4"/>
  <c r="T23" i="4"/>
  <c r="Z8" i="4"/>
  <c r="T27" i="4"/>
  <c r="T82" i="4"/>
  <c r="T28" i="4"/>
  <c r="T83" i="4"/>
  <c r="T76" i="4"/>
  <c r="T16" i="4"/>
  <c r="Q50" i="4"/>
  <c r="O50" i="4" s="1"/>
  <c r="R50" i="4"/>
  <c r="P50" i="4" s="1"/>
  <c r="T58" i="4"/>
  <c r="Q18" i="4"/>
  <c r="O18" i="4" s="1"/>
  <c r="R18" i="4"/>
  <c r="P18" i="4" s="1"/>
  <c r="Q88" i="4"/>
  <c r="O88" i="4" s="1"/>
  <c r="R88" i="4"/>
  <c r="P88" i="4" s="1"/>
  <c r="Q68" i="4"/>
  <c r="O68" i="4" s="1"/>
  <c r="R68" i="4"/>
  <c r="P68" i="4" s="1"/>
  <c r="Q44" i="4"/>
  <c r="O44" i="4" s="1"/>
  <c r="R44" i="4"/>
  <c r="P44" i="4" s="1"/>
  <c r="Q26" i="4"/>
  <c r="O26" i="4" s="1"/>
  <c r="R26" i="4"/>
  <c r="P26" i="4" s="1"/>
  <c r="Z26" i="4" s="1"/>
  <c r="Q47" i="4"/>
  <c r="O47" i="4" s="1"/>
  <c r="R47" i="4"/>
  <c r="P47" i="4" s="1"/>
  <c r="Z47" i="4" s="1"/>
  <c r="T19" i="4"/>
  <c r="T34" i="4"/>
  <c r="T33" i="4"/>
  <c r="Z21" i="4"/>
  <c r="K48" i="4"/>
  <c r="I48" i="4" s="1"/>
  <c r="L48" i="4"/>
  <c r="J48" i="4" s="1"/>
  <c r="T36" i="4"/>
  <c r="Q42" i="4"/>
  <c r="O42" i="4" s="1"/>
  <c r="R42" i="4"/>
  <c r="P42" i="4" s="1"/>
  <c r="Z42" i="4" s="1"/>
  <c r="K107" i="4"/>
  <c r="I107" i="4" s="1"/>
  <c r="L107" i="4"/>
  <c r="J107" i="4" s="1"/>
  <c r="T61" i="4"/>
  <c r="T20" i="4"/>
  <c r="T84" i="4"/>
  <c r="T45" i="4"/>
  <c r="T106" i="4"/>
  <c r="Z6" i="4"/>
  <c r="T25" i="4"/>
  <c r="T92" i="4"/>
  <c r="T79" i="4"/>
  <c r="Z12" i="4"/>
  <c r="T73" i="4"/>
  <c r="Q97" i="4"/>
  <c r="O97" i="4" s="1"/>
  <c r="R97" i="4"/>
  <c r="P97" i="4" s="1"/>
  <c r="Z14" i="4"/>
  <c r="K99" i="4"/>
  <c r="I99" i="4" s="1"/>
  <c r="L99" i="4"/>
  <c r="J99" i="4" s="1"/>
  <c r="T65" i="4"/>
  <c r="T109" i="4"/>
  <c r="T53" i="4"/>
  <c r="Z17" i="4"/>
  <c r="T87" i="4"/>
  <c r="Q98" i="4"/>
  <c r="O98" i="4" s="1"/>
  <c r="R98" i="4"/>
  <c r="P98" i="4" s="1"/>
  <c r="K108" i="4"/>
  <c r="I108" i="4" s="1"/>
  <c r="L108" i="4"/>
  <c r="J108" i="4" s="1"/>
  <c r="T46" i="4"/>
  <c r="T41" i="4"/>
  <c r="T49" i="4"/>
  <c r="T55" i="4"/>
  <c r="Q72" i="4"/>
  <c r="O72" i="4" s="1"/>
  <c r="R72" i="4"/>
  <c r="P72" i="4" s="1"/>
  <c r="Q104" i="4"/>
  <c r="O104" i="4" s="1"/>
  <c r="R104" i="4"/>
  <c r="P104" i="4" s="1"/>
  <c r="Q32" i="4"/>
  <c r="O32" i="4" s="1"/>
  <c r="R32" i="4"/>
  <c r="P32" i="4" s="1"/>
  <c r="Z7" i="4"/>
  <c r="T90" i="4"/>
  <c r="Q66" i="4"/>
  <c r="O66" i="4" s="1"/>
  <c r="R66" i="4"/>
  <c r="P66" i="4" s="1"/>
  <c r="Z66" i="4" s="1"/>
  <c r="T67" i="4"/>
  <c r="T4" i="4"/>
  <c r="T77" i="4"/>
  <c r="T57" i="4"/>
  <c r="T10" i="4"/>
  <c r="T69" i="4"/>
  <c r="T59" i="4"/>
  <c r="T63" i="4"/>
  <c r="Q94" i="4"/>
  <c r="O94" i="4" s="1"/>
  <c r="R94" i="4"/>
  <c r="P94" i="4" s="1"/>
  <c r="Q93" i="4"/>
  <c r="O93" i="4" s="1"/>
  <c r="R93" i="4"/>
  <c r="P93" i="4" s="1"/>
  <c r="Z93" i="4" s="1"/>
  <c r="T64" i="4"/>
  <c r="Q38" i="4"/>
  <c r="O38" i="4" s="1"/>
  <c r="R38" i="4"/>
  <c r="P38" i="4" s="1"/>
  <c r="T52" i="4"/>
  <c r="AD40" i="4" l="1"/>
  <c r="AD93" i="4"/>
  <c r="Q96" i="4"/>
  <c r="O96" i="4" s="1"/>
  <c r="R96" i="4"/>
  <c r="P96" i="4" s="1"/>
  <c r="W56" i="4"/>
  <c r="U56" i="4" s="1"/>
  <c r="X56" i="4"/>
  <c r="V56" i="4" s="1"/>
  <c r="W100" i="4"/>
  <c r="U100" i="4" s="1"/>
  <c r="X100" i="4"/>
  <c r="V100" i="4" s="1"/>
  <c r="AA100" i="4" s="1"/>
  <c r="T107" i="4"/>
  <c r="Z50" i="4"/>
  <c r="X8" i="4"/>
  <c r="V8" i="4" s="1"/>
  <c r="AA8" i="4" s="1"/>
  <c r="W8" i="4"/>
  <c r="U8" i="4" s="1"/>
  <c r="AD8" i="4" s="1"/>
  <c r="AD56" i="4"/>
  <c r="Q59" i="4"/>
  <c r="O59" i="4" s="1"/>
  <c r="R59" i="4"/>
  <c r="P59" i="4" s="1"/>
  <c r="AA47" i="4"/>
  <c r="Q25" i="4"/>
  <c r="O25" i="4" s="1"/>
  <c r="R25" i="4"/>
  <c r="P25" i="4" s="1"/>
  <c r="W21" i="4"/>
  <c r="U21" i="4" s="1"/>
  <c r="AD21" i="4" s="1"/>
  <c r="X21" i="4"/>
  <c r="V21" i="4" s="1"/>
  <c r="AA21" i="4" s="1"/>
  <c r="AA26" i="4"/>
  <c r="Z43" i="4"/>
  <c r="T71" i="4"/>
  <c r="T39" i="4"/>
  <c r="T74" i="4"/>
  <c r="Q111" i="4"/>
  <c r="O111" i="4" s="1"/>
  <c r="R111" i="4"/>
  <c r="P111" i="4" s="1"/>
  <c r="Q103" i="4"/>
  <c r="O103" i="4" s="1"/>
  <c r="R103" i="4"/>
  <c r="P103" i="4" s="1"/>
  <c r="W37" i="4"/>
  <c r="U37" i="4" s="1"/>
  <c r="AD37" i="4" s="1"/>
  <c r="X37" i="4"/>
  <c r="V37" i="4" s="1"/>
  <c r="AA37" i="4" s="1"/>
  <c r="W14" i="4"/>
  <c r="U14" i="4" s="1"/>
  <c r="AD14" i="4" s="1"/>
  <c r="X14" i="4"/>
  <c r="V14" i="4" s="1"/>
  <c r="AA14" i="4" s="1"/>
  <c r="Q84" i="4"/>
  <c r="O84" i="4" s="1"/>
  <c r="R84" i="4"/>
  <c r="P84" i="4" s="1"/>
  <c r="W42" i="4"/>
  <c r="U42" i="4" s="1"/>
  <c r="AD42" i="4" s="1"/>
  <c r="X42" i="4"/>
  <c r="V42" i="4" s="1"/>
  <c r="Q33" i="4"/>
  <c r="O33" i="4" s="1"/>
  <c r="R33" i="4"/>
  <c r="P33" i="4" s="1"/>
  <c r="W26" i="4"/>
  <c r="U26" i="4" s="1"/>
  <c r="AD26" i="4" s="1"/>
  <c r="X26" i="4"/>
  <c r="V26" i="4" s="1"/>
  <c r="Z18" i="4"/>
  <c r="Q23" i="4"/>
  <c r="O23" i="4" s="1"/>
  <c r="R23" i="4"/>
  <c r="P23" i="4" s="1"/>
  <c r="X24" i="4"/>
  <c r="V24" i="4" s="1"/>
  <c r="AA24" i="4" s="1"/>
  <c r="W24" i="4"/>
  <c r="U24" i="4" s="1"/>
  <c r="AD24" i="4" s="1"/>
  <c r="W13" i="4"/>
  <c r="U13" i="4" s="1"/>
  <c r="AD13" i="4" s="1"/>
  <c r="X13" i="4"/>
  <c r="V13" i="4" s="1"/>
  <c r="AA13" i="4" s="1"/>
  <c r="Q49" i="4"/>
  <c r="O49" i="4" s="1"/>
  <c r="R49" i="4"/>
  <c r="P49" i="4" s="1"/>
  <c r="Q73" i="4"/>
  <c r="O73" i="4" s="1"/>
  <c r="R73" i="4"/>
  <c r="P73" i="4" s="1"/>
  <c r="J19" i="1"/>
  <c r="L19" i="1" s="1"/>
  <c r="N19" i="1" s="1"/>
  <c r="J17" i="1" a="1"/>
  <c r="Z98" i="4"/>
  <c r="Q45" i="4"/>
  <c r="O45" i="4" s="1"/>
  <c r="R45" i="4"/>
  <c r="P45" i="4" s="1"/>
  <c r="AD100" i="4"/>
  <c r="Q52" i="4"/>
  <c r="O52" i="4" s="1"/>
  <c r="R52" i="4"/>
  <c r="P52" i="4" s="1"/>
  <c r="W93" i="4"/>
  <c r="U93" i="4" s="1"/>
  <c r="X93" i="4"/>
  <c r="V93" i="4" s="1"/>
  <c r="AA93" i="4" s="1"/>
  <c r="Q69" i="4"/>
  <c r="O69" i="4" s="1"/>
  <c r="R69" i="4"/>
  <c r="P69" i="4" s="1"/>
  <c r="Q77" i="4"/>
  <c r="O77" i="4" s="1"/>
  <c r="R77" i="4"/>
  <c r="P77" i="4" s="1"/>
  <c r="Q41" i="4"/>
  <c r="O41" i="4" s="1"/>
  <c r="R41" i="4"/>
  <c r="P41" i="4" s="1"/>
  <c r="W12" i="4"/>
  <c r="U12" i="4" s="1"/>
  <c r="AD12" i="4" s="1"/>
  <c r="X12" i="4"/>
  <c r="V12" i="4" s="1"/>
  <c r="AA12" i="4" s="1"/>
  <c r="Q20" i="4"/>
  <c r="O20" i="4" s="1"/>
  <c r="R20" i="4"/>
  <c r="P20" i="4" s="1"/>
  <c r="Q16" i="4"/>
  <c r="O16" i="4" s="1"/>
  <c r="R16" i="4"/>
  <c r="P16" i="4" s="1"/>
  <c r="Q82" i="4"/>
  <c r="O82" i="4" s="1"/>
  <c r="R82" i="4"/>
  <c r="P82" i="4" s="1"/>
  <c r="Z85" i="4"/>
  <c r="Q51" i="4"/>
  <c r="O51" i="4" s="1"/>
  <c r="R51" i="4"/>
  <c r="P51" i="4" s="1"/>
  <c r="Q62" i="4"/>
  <c r="O62" i="4" s="1"/>
  <c r="R62" i="4"/>
  <c r="P62" i="4" s="1"/>
  <c r="Z91" i="4"/>
  <c r="Q63" i="4"/>
  <c r="O63" i="4" s="1"/>
  <c r="R63" i="4"/>
  <c r="P63" i="4" s="1"/>
  <c r="T86" i="4"/>
  <c r="Q53" i="4"/>
  <c r="O53" i="4" s="1"/>
  <c r="R53" i="4"/>
  <c r="P53" i="4" s="1"/>
  <c r="Z72" i="4"/>
  <c r="Q87" i="4"/>
  <c r="O87" i="4" s="1"/>
  <c r="R87" i="4"/>
  <c r="P87" i="4" s="1"/>
  <c r="Q109" i="4"/>
  <c r="O109" i="4" s="1"/>
  <c r="R109" i="4"/>
  <c r="P109" i="4" s="1"/>
  <c r="Z97" i="4"/>
  <c r="X6" i="4"/>
  <c r="V6" i="4" s="1"/>
  <c r="AA6" i="4" s="1"/>
  <c r="W6" i="4"/>
  <c r="U6" i="4" s="1"/>
  <c r="AD6" i="4" s="1"/>
  <c r="Q34" i="4"/>
  <c r="O34" i="4" s="1"/>
  <c r="R34" i="4"/>
  <c r="P34" i="4" s="1"/>
  <c r="Z44" i="4"/>
  <c r="Q58" i="4"/>
  <c r="O58" i="4" s="1"/>
  <c r="R58" i="4"/>
  <c r="P58" i="4" s="1"/>
  <c r="Q76" i="4"/>
  <c r="O76" i="4" s="1"/>
  <c r="R76" i="4"/>
  <c r="P76" i="4" s="1"/>
  <c r="Q101" i="4"/>
  <c r="O101" i="4" s="1"/>
  <c r="R101" i="4"/>
  <c r="P101" i="4" s="1"/>
  <c r="Q31" i="4"/>
  <c r="O31" i="4" s="1"/>
  <c r="R31" i="4"/>
  <c r="P31" i="4" s="1"/>
  <c r="Q95" i="4"/>
  <c r="O95" i="4" s="1"/>
  <c r="R95" i="4"/>
  <c r="P95" i="4" s="1"/>
  <c r="W15" i="4"/>
  <c r="U15" i="4" s="1"/>
  <c r="AD15" i="4" s="1"/>
  <c r="X15" i="4"/>
  <c r="V15" i="4" s="1"/>
  <c r="AA15" i="4" s="1"/>
  <c r="Q75" i="4"/>
  <c r="O75" i="4" s="1"/>
  <c r="R75" i="4"/>
  <c r="P75" i="4" s="1"/>
  <c r="AA56" i="4"/>
  <c r="W35" i="4"/>
  <c r="U35" i="4" s="1"/>
  <c r="AD35" i="4" s="1"/>
  <c r="X35" i="4"/>
  <c r="V35" i="4" s="1"/>
  <c r="AA35" i="4" s="1"/>
  <c r="T99" i="4"/>
  <c r="Q22" i="4"/>
  <c r="O22" i="4" s="1"/>
  <c r="R22" i="4"/>
  <c r="P22" i="4" s="1"/>
  <c r="W66" i="4"/>
  <c r="U66" i="4" s="1"/>
  <c r="AD66" i="4" s="1"/>
  <c r="X66" i="4"/>
  <c r="V66" i="4" s="1"/>
  <c r="Q90" i="4"/>
  <c r="O90" i="4" s="1"/>
  <c r="R90" i="4"/>
  <c r="P90" i="4" s="1"/>
  <c r="Z94" i="4"/>
  <c r="R4" i="4"/>
  <c r="P4" i="4" s="1"/>
  <c r="Q4" i="4"/>
  <c r="O4" i="4" s="1"/>
  <c r="X7" i="4"/>
  <c r="V7" i="4" s="1"/>
  <c r="AA7" i="4" s="1"/>
  <c r="W7" i="4"/>
  <c r="U7" i="4" s="1"/>
  <c r="AD7" i="4" s="1"/>
  <c r="Q55" i="4"/>
  <c r="O55" i="4" s="1"/>
  <c r="R55" i="4"/>
  <c r="P55" i="4" s="1"/>
  <c r="Q46" i="4"/>
  <c r="O46" i="4" s="1"/>
  <c r="R46" i="4"/>
  <c r="P46" i="4" s="1"/>
  <c r="Q79" i="4"/>
  <c r="O79" i="4" s="1"/>
  <c r="R79" i="4"/>
  <c r="P79" i="4" s="1"/>
  <c r="Q61" i="4"/>
  <c r="O61" i="4" s="1"/>
  <c r="R61" i="4"/>
  <c r="P61" i="4" s="1"/>
  <c r="Q36" i="4"/>
  <c r="O36" i="4" s="1"/>
  <c r="R36" i="4"/>
  <c r="P36" i="4" s="1"/>
  <c r="Q78" i="4"/>
  <c r="O78" i="4" s="1"/>
  <c r="R78" i="4"/>
  <c r="P78" i="4" s="1"/>
  <c r="Z80" i="4"/>
  <c r="Q70" i="4"/>
  <c r="O70" i="4" s="1"/>
  <c r="R70" i="4"/>
  <c r="P70" i="4" s="1"/>
  <c r="W40" i="4"/>
  <c r="U40" i="4" s="1"/>
  <c r="X40" i="4"/>
  <c r="V40" i="4" s="1"/>
  <c r="AA40" i="4" s="1"/>
  <c r="W105" i="4"/>
  <c r="U105" i="4" s="1"/>
  <c r="X105" i="4"/>
  <c r="V105" i="4" s="1"/>
  <c r="AA105" i="4" s="1"/>
  <c r="Q54" i="4"/>
  <c r="O54" i="4" s="1"/>
  <c r="R54" i="4"/>
  <c r="P54" i="4" s="1"/>
  <c r="AA42" i="4"/>
  <c r="Q92" i="4"/>
  <c r="O92" i="4" s="1"/>
  <c r="R92" i="4"/>
  <c r="P92" i="4" s="1"/>
  <c r="Q19" i="4"/>
  <c r="O19" i="4" s="1"/>
  <c r="R19" i="4"/>
  <c r="P19" i="4" s="1"/>
  <c r="Q102" i="4"/>
  <c r="O102" i="4" s="1"/>
  <c r="R102" i="4"/>
  <c r="P102" i="4" s="1"/>
  <c r="Q60" i="4"/>
  <c r="O60" i="4" s="1"/>
  <c r="R60" i="4"/>
  <c r="P60" i="4" s="1"/>
  <c r="Q81" i="4"/>
  <c r="O81" i="4" s="1"/>
  <c r="R81" i="4"/>
  <c r="P81" i="4" s="1"/>
  <c r="Q30" i="4"/>
  <c r="O30" i="4" s="1"/>
  <c r="R30" i="4"/>
  <c r="P30" i="4" s="1"/>
  <c r="Q57" i="4"/>
  <c r="O57" i="4" s="1"/>
  <c r="R57" i="4"/>
  <c r="P57" i="4" s="1"/>
  <c r="Z104" i="4"/>
  <c r="W47" i="4"/>
  <c r="U47" i="4" s="1"/>
  <c r="AD47" i="4" s="1"/>
  <c r="X47" i="4"/>
  <c r="V47" i="4" s="1"/>
  <c r="Z88" i="4"/>
  <c r="Q28" i="4"/>
  <c r="O28" i="4" s="1"/>
  <c r="R28" i="4"/>
  <c r="P28" i="4" s="1"/>
  <c r="T110" i="4"/>
  <c r="Q64" i="4"/>
  <c r="O64" i="4" s="1"/>
  <c r="R64" i="4"/>
  <c r="P64" i="4" s="1"/>
  <c r="Z38" i="4"/>
  <c r="Q10" i="4"/>
  <c r="O10" i="4" s="1"/>
  <c r="R10" i="4"/>
  <c r="P10" i="4" s="1"/>
  <c r="Q67" i="4"/>
  <c r="O67" i="4" s="1"/>
  <c r="R67" i="4"/>
  <c r="P67" i="4" s="1"/>
  <c r="Z32" i="4"/>
  <c r="T108" i="4"/>
  <c r="W17" i="4"/>
  <c r="U17" i="4" s="1"/>
  <c r="AD17" i="4" s="1"/>
  <c r="X17" i="4"/>
  <c r="V17" i="4" s="1"/>
  <c r="AA17" i="4" s="1"/>
  <c r="Q65" i="4"/>
  <c r="O65" i="4" s="1"/>
  <c r="R65" i="4"/>
  <c r="P65" i="4" s="1"/>
  <c r="AA66" i="4"/>
  <c r="Q106" i="4"/>
  <c r="O106" i="4" s="1"/>
  <c r="R106" i="4"/>
  <c r="P106" i="4" s="1"/>
  <c r="T48" i="4"/>
  <c r="Z68" i="4"/>
  <c r="Q83" i="4"/>
  <c r="O83" i="4" s="1"/>
  <c r="R83" i="4"/>
  <c r="P83" i="4" s="1"/>
  <c r="Q27" i="4"/>
  <c r="O27" i="4" s="1"/>
  <c r="R27" i="4"/>
  <c r="P27" i="4" s="1"/>
  <c r="Q29" i="4"/>
  <c r="O29" i="4" s="1"/>
  <c r="R29" i="4"/>
  <c r="P29" i="4" s="1"/>
  <c r="AD105" i="4"/>
  <c r="Q89" i="4"/>
  <c r="O89" i="4" s="1"/>
  <c r="R89" i="4"/>
  <c r="P89" i="4" s="1"/>
  <c r="Q11" i="4"/>
  <c r="O11" i="4" s="1"/>
  <c r="R11" i="4"/>
  <c r="P11" i="4" s="1"/>
  <c r="W104" i="4" l="1"/>
  <c r="U104" i="4" s="1"/>
  <c r="AD104" i="4" s="1"/>
  <c r="X104" i="4"/>
  <c r="V104" i="4" s="1"/>
  <c r="AA104" i="4" s="1"/>
  <c r="W72" i="4"/>
  <c r="U72" i="4" s="1"/>
  <c r="AD72" i="4" s="1"/>
  <c r="X72" i="4"/>
  <c r="V72" i="4" s="1"/>
  <c r="AA72" i="4" s="1"/>
  <c r="Z27" i="4"/>
  <c r="Z106" i="4"/>
  <c r="Q108" i="4"/>
  <c r="O108" i="4" s="1"/>
  <c r="R108" i="4"/>
  <c r="P108" i="4" s="1"/>
  <c r="Z57" i="4"/>
  <c r="Z102" i="4"/>
  <c r="Z54" i="4"/>
  <c r="Z58" i="4"/>
  <c r="Z53" i="4"/>
  <c r="Z82" i="4"/>
  <c r="W98" i="4"/>
  <c r="U98" i="4" s="1"/>
  <c r="AD98" i="4" s="1"/>
  <c r="X98" i="4"/>
  <c r="V98" i="4" s="1"/>
  <c r="AA98" i="4" s="1"/>
  <c r="Q71" i="4"/>
  <c r="O71" i="4" s="1"/>
  <c r="R71" i="4"/>
  <c r="P71" i="4" s="1"/>
  <c r="Z28" i="4"/>
  <c r="Z95" i="4"/>
  <c r="W85" i="4"/>
  <c r="U85" i="4" s="1"/>
  <c r="AD85" i="4" s="1"/>
  <c r="X85" i="4"/>
  <c r="V85" i="4" s="1"/>
  <c r="AA85" i="4" s="1"/>
  <c r="Z103" i="4"/>
  <c r="W38" i="4"/>
  <c r="U38" i="4" s="1"/>
  <c r="AD38" i="4" s="1"/>
  <c r="X38" i="4"/>
  <c r="V38" i="4" s="1"/>
  <c r="AA38" i="4" s="1"/>
  <c r="W80" i="4"/>
  <c r="U80" i="4" s="1"/>
  <c r="AD80" i="4" s="1"/>
  <c r="X80" i="4"/>
  <c r="V80" i="4" s="1"/>
  <c r="AA80" i="4" s="1"/>
  <c r="Z79" i="4"/>
  <c r="W97" i="4"/>
  <c r="U97" i="4" s="1"/>
  <c r="AD97" i="4" s="1"/>
  <c r="X97" i="4"/>
  <c r="V97" i="4" s="1"/>
  <c r="AA97" i="4" s="1"/>
  <c r="W91" i="4"/>
  <c r="U91" i="4" s="1"/>
  <c r="AD91" i="4" s="1"/>
  <c r="X91" i="4"/>
  <c r="V91" i="4" s="1"/>
  <c r="AA91" i="4" s="1"/>
  <c r="Z41" i="4"/>
  <c r="J18" i="1"/>
  <c r="J17" i="1"/>
  <c r="Z84" i="4"/>
  <c r="Z111" i="4"/>
  <c r="Z23" i="4"/>
  <c r="Z83" i="4"/>
  <c r="W32" i="4"/>
  <c r="U32" i="4" s="1"/>
  <c r="AD32" i="4" s="1"/>
  <c r="X32" i="4"/>
  <c r="V32" i="4" s="1"/>
  <c r="AA32" i="4" s="1"/>
  <c r="Z64" i="4"/>
  <c r="W88" i="4"/>
  <c r="U88" i="4" s="1"/>
  <c r="AD88" i="4" s="1"/>
  <c r="X88" i="4"/>
  <c r="V88" i="4" s="1"/>
  <c r="AA88" i="4" s="1"/>
  <c r="Z30" i="4"/>
  <c r="Z19" i="4"/>
  <c r="Z78" i="4"/>
  <c r="Z22" i="4"/>
  <c r="Z31" i="4"/>
  <c r="Z109" i="4"/>
  <c r="Z62" i="4"/>
  <c r="Z16" i="4"/>
  <c r="Z52" i="4"/>
  <c r="W18" i="4"/>
  <c r="U18" i="4" s="1"/>
  <c r="AD18" i="4" s="1"/>
  <c r="X18" i="4"/>
  <c r="V18" i="4" s="1"/>
  <c r="AA18" i="4" s="1"/>
  <c r="W43" i="4"/>
  <c r="U43" i="4" s="1"/>
  <c r="AD43" i="4" s="1"/>
  <c r="X43" i="4"/>
  <c r="V43" i="4" s="1"/>
  <c r="AA43" i="4" s="1"/>
  <c r="Z25" i="4"/>
  <c r="Q48" i="4"/>
  <c r="O48" i="4" s="1"/>
  <c r="R48" i="4"/>
  <c r="P48" i="4" s="1"/>
  <c r="Z11" i="4"/>
  <c r="Z89" i="4"/>
  <c r="Z65" i="4"/>
  <c r="Z67" i="4"/>
  <c r="Z4" i="4"/>
  <c r="Z75" i="4"/>
  <c r="W44" i="4"/>
  <c r="U44" i="4" s="1"/>
  <c r="AD44" i="4" s="1"/>
  <c r="X44" i="4"/>
  <c r="V44" i="4" s="1"/>
  <c r="AA44" i="4" s="1"/>
  <c r="Q86" i="4"/>
  <c r="O86" i="4" s="1"/>
  <c r="R86" i="4"/>
  <c r="P86" i="4" s="1"/>
  <c r="Z73" i="4"/>
  <c r="Z96" i="4"/>
  <c r="Z77" i="4"/>
  <c r="W50" i="4"/>
  <c r="U50" i="4" s="1"/>
  <c r="AD50" i="4" s="1"/>
  <c r="X50" i="4"/>
  <c r="V50" i="4" s="1"/>
  <c r="AA50" i="4" s="1"/>
  <c r="Z61" i="4"/>
  <c r="Z81" i="4"/>
  <c r="Z46" i="4"/>
  <c r="Z101" i="4"/>
  <c r="Z87" i="4"/>
  <c r="Q74" i="4"/>
  <c r="O74" i="4" s="1"/>
  <c r="R74" i="4"/>
  <c r="P74" i="4" s="1"/>
  <c r="W68" i="4"/>
  <c r="U68" i="4" s="1"/>
  <c r="AD68" i="4" s="1"/>
  <c r="X68" i="4"/>
  <c r="V68" i="4" s="1"/>
  <c r="AA68" i="4" s="1"/>
  <c r="Z10" i="4"/>
  <c r="Z36" i="4"/>
  <c r="W94" i="4"/>
  <c r="U94" i="4" s="1"/>
  <c r="AD94" i="4" s="1"/>
  <c r="X94" i="4"/>
  <c r="V94" i="4" s="1"/>
  <c r="AA94" i="4" s="1"/>
  <c r="Q99" i="4"/>
  <c r="O99" i="4" s="1"/>
  <c r="R99" i="4"/>
  <c r="P99" i="4" s="1"/>
  <c r="Z20" i="4"/>
  <c r="Z45" i="4"/>
  <c r="Z49" i="4"/>
  <c r="Z33" i="4"/>
  <c r="Z92" i="4"/>
  <c r="Z34" i="4"/>
  <c r="Z51" i="4"/>
  <c r="Z29" i="4"/>
  <c r="Q110" i="4"/>
  <c r="O110" i="4" s="1"/>
  <c r="R110" i="4"/>
  <c r="P110" i="4" s="1"/>
  <c r="Z60" i="4"/>
  <c r="Z70" i="4"/>
  <c r="Z55" i="4"/>
  <c r="Z90" i="4"/>
  <c r="Z76" i="4"/>
  <c r="Z63" i="4"/>
  <c r="Z69" i="4"/>
  <c r="Q39" i="4"/>
  <c r="O39" i="4" s="1"/>
  <c r="R39" i="4"/>
  <c r="P39" i="4" s="1"/>
  <c r="Z59" i="4"/>
  <c r="Q107" i="4"/>
  <c r="O107" i="4" s="1"/>
  <c r="R107" i="4"/>
  <c r="P107" i="4" s="1"/>
  <c r="W60" i="4" l="1"/>
  <c r="U60" i="4" s="1"/>
  <c r="AD60" i="4" s="1"/>
  <c r="X60" i="4"/>
  <c r="V60" i="4" s="1"/>
  <c r="AA60" i="4" s="1"/>
  <c r="W10" i="4"/>
  <c r="U10" i="4" s="1"/>
  <c r="AD10" i="4" s="1"/>
  <c r="X10" i="4"/>
  <c r="V10" i="4" s="1"/>
  <c r="AA10" i="4" s="1"/>
  <c r="W101" i="4"/>
  <c r="U101" i="4" s="1"/>
  <c r="AD101" i="4" s="1"/>
  <c r="X101" i="4"/>
  <c r="V101" i="4" s="1"/>
  <c r="AA101" i="4" s="1"/>
  <c r="N25" i="1"/>
  <c r="K11" i="1"/>
  <c r="L11" i="1" s="1"/>
  <c r="K7" i="1"/>
  <c r="L7" i="1" s="1"/>
  <c r="K3" i="1"/>
  <c r="L3" i="1" s="1"/>
  <c r="K10" i="1"/>
  <c r="L10" i="1" s="1"/>
  <c r="K6" i="1"/>
  <c r="L6" i="1" s="1"/>
  <c r="K4" i="1"/>
  <c r="L4" i="1" s="1"/>
  <c r="K9" i="1"/>
  <c r="L9" i="1" s="1"/>
  <c r="K5" i="1"/>
  <c r="L5" i="1" s="1"/>
  <c r="K12" i="1"/>
  <c r="L12" i="1" s="1"/>
  <c r="K8" i="1"/>
  <c r="L8" i="1" s="1"/>
  <c r="L17" i="1"/>
  <c r="X27" i="4"/>
  <c r="V27" i="4" s="1"/>
  <c r="AA27" i="4" s="1"/>
  <c r="W27" i="4"/>
  <c r="U27" i="4" s="1"/>
  <c r="AD27" i="4" s="1"/>
  <c r="W51" i="4"/>
  <c r="U51" i="4" s="1"/>
  <c r="AD51" i="4" s="1"/>
  <c r="X51" i="4"/>
  <c r="V51" i="4" s="1"/>
  <c r="AA51" i="4" s="1"/>
  <c r="Z48" i="4"/>
  <c r="W62" i="4"/>
  <c r="U62" i="4" s="1"/>
  <c r="AD62" i="4" s="1"/>
  <c r="X62" i="4"/>
  <c r="V62" i="4" s="1"/>
  <c r="AA62" i="4" s="1"/>
  <c r="L18" i="1"/>
  <c r="N23" i="1"/>
  <c r="N24" i="1" s="1"/>
  <c r="W58" i="4"/>
  <c r="U58" i="4" s="1"/>
  <c r="AD58" i="4" s="1"/>
  <c r="X58" i="4"/>
  <c r="V58" i="4" s="1"/>
  <c r="AA58" i="4" s="1"/>
  <c r="W57" i="4"/>
  <c r="U57" i="4" s="1"/>
  <c r="AD57" i="4" s="1"/>
  <c r="X57" i="4"/>
  <c r="V57" i="4" s="1"/>
  <c r="AA57" i="4" s="1"/>
  <c r="W69" i="4"/>
  <c r="U69" i="4" s="1"/>
  <c r="AD69" i="4" s="1"/>
  <c r="X69" i="4"/>
  <c r="V69" i="4" s="1"/>
  <c r="AA69" i="4" s="1"/>
  <c r="W33" i="4"/>
  <c r="U33" i="4" s="1"/>
  <c r="AD33" i="4" s="1"/>
  <c r="X33" i="4"/>
  <c r="V33" i="4" s="1"/>
  <c r="AA33" i="4" s="1"/>
  <c r="W46" i="4"/>
  <c r="U46" i="4" s="1"/>
  <c r="AD46" i="4" s="1"/>
  <c r="X46" i="4"/>
  <c r="V46" i="4" s="1"/>
  <c r="AA46" i="4" s="1"/>
  <c r="W89" i="4"/>
  <c r="U89" i="4" s="1"/>
  <c r="AD89" i="4" s="1"/>
  <c r="X89" i="4"/>
  <c r="V89" i="4" s="1"/>
  <c r="AA89" i="4" s="1"/>
  <c r="W95" i="4"/>
  <c r="U95" i="4" s="1"/>
  <c r="AD95" i="4" s="1"/>
  <c r="X95" i="4"/>
  <c r="V95" i="4" s="1"/>
  <c r="AA95" i="4" s="1"/>
  <c r="Z107" i="4"/>
  <c r="W73" i="4"/>
  <c r="U73" i="4" s="1"/>
  <c r="AD73" i="4" s="1"/>
  <c r="X73" i="4"/>
  <c r="V73" i="4" s="1"/>
  <c r="AA73" i="4" s="1"/>
  <c r="W59" i="4"/>
  <c r="U59" i="4" s="1"/>
  <c r="AD59" i="4" s="1"/>
  <c r="X59" i="4"/>
  <c r="V59" i="4" s="1"/>
  <c r="AA59" i="4" s="1"/>
  <c r="W55" i="4"/>
  <c r="U55" i="4" s="1"/>
  <c r="AD55" i="4" s="1"/>
  <c r="X55" i="4"/>
  <c r="V55" i="4" s="1"/>
  <c r="AA55" i="4" s="1"/>
  <c r="W34" i="4"/>
  <c r="U34" i="4" s="1"/>
  <c r="AD34" i="4" s="1"/>
  <c r="X34" i="4"/>
  <c r="V34" i="4" s="1"/>
  <c r="AA34" i="4" s="1"/>
  <c r="Z74" i="4"/>
  <c r="W77" i="4"/>
  <c r="U77" i="4" s="1"/>
  <c r="AD77" i="4" s="1"/>
  <c r="X77" i="4"/>
  <c r="V77" i="4" s="1"/>
  <c r="AA77" i="4" s="1"/>
  <c r="W109" i="4"/>
  <c r="U109" i="4" s="1"/>
  <c r="AD109" i="4" s="1"/>
  <c r="X109" i="4"/>
  <c r="V109" i="4" s="1"/>
  <c r="AA109" i="4" s="1"/>
  <c r="W78" i="4"/>
  <c r="U78" i="4" s="1"/>
  <c r="AD78" i="4" s="1"/>
  <c r="X78" i="4"/>
  <c r="V78" i="4" s="1"/>
  <c r="AA78" i="4" s="1"/>
  <c r="W64" i="4"/>
  <c r="U64" i="4" s="1"/>
  <c r="AD64" i="4" s="1"/>
  <c r="X64" i="4"/>
  <c r="V64" i="4" s="1"/>
  <c r="AA64" i="4" s="1"/>
  <c r="W23" i="4"/>
  <c r="U23" i="4" s="1"/>
  <c r="AD23" i="4" s="1"/>
  <c r="X23" i="4"/>
  <c r="V23" i="4" s="1"/>
  <c r="AA23" i="4" s="1"/>
  <c r="W41" i="4"/>
  <c r="U41" i="4" s="1"/>
  <c r="AD41" i="4" s="1"/>
  <c r="X41" i="4"/>
  <c r="V41" i="4" s="1"/>
  <c r="AA41" i="4" s="1"/>
  <c r="Z108" i="4"/>
  <c r="Z39" i="4"/>
  <c r="W49" i="4"/>
  <c r="U49" i="4" s="1"/>
  <c r="AD49" i="4" s="1"/>
  <c r="X49" i="4"/>
  <c r="V49" i="4" s="1"/>
  <c r="AA49" i="4" s="1"/>
  <c r="W36" i="4"/>
  <c r="U36" i="4" s="1"/>
  <c r="AD36" i="4" s="1"/>
  <c r="X36" i="4"/>
  <c r="V36" i="4" s="1"/>
  <c r="AA36" i="4" s="1"/>
  <c r="W81" i="4"/>
  <c r="U81" i="4" s="1"/>
  <c r="AD81" i="4" s="1"/>
  <c r="X81" i="4"/>
  <c r="V81" i="4" s="1"/>
  <c r="AA81" i="4" s="1"/>
  <c r="W75" i="4"/>
  <c r="U75" i="4" s="1"/>
  <c r="AD75" i="4" s="1"/>
  <c r="X75" i="4"/>
  <c r="V75" i="4" s="1"/>
  <c r="AA75" i="4" s="1"/>
  <c r="W25" i="4"/>
  <c r="U25" i="4" s="1"/>
  <c r="AD25" i="4" s="1"/>
  <c r="X25" i="4"/>
  <c r="V25" i="4" s="1"/>
  <c r="AA25" i="4" s="1"/>
  <c r="W52" i="4"/>
  <c r="U52" i="4" s="1"/>
  <c r="AD52" i="4" s="1"/>
  <c r="X52" i="4"/>
  <c r="V52" i="4" s="1"/>
  <c r="AA52" i="4" s="1"/>
  <c r="W79" i="4"/>
  <c r="U79" i="4" s="1"/>
  <c r="AD79" i="4" s="1"/>
  <c r="X79" i="4"/>
  <c r="V79" i="4" s="1"/>
  <c r="AA79" i="4" s="1"/>
  <c r="W20" i="4"/>
  <c r="U20" i="4" s="1"/>
  <c r="AD20" i="4" s="1"/>
  <c r="X20" i="4"/>
  <c r="V20" i="4" s="1"/>
  <c r="AA20" i="4" s="1"/>
  <c r="Z86" i="4"/>
  <c r="W67" i="4"/>
  <c r="U67" i="4" s="1"/>
  <c r="AD67" i="4" s="1"/>
  <c r="X67" i="4"/>
  <c r="V67" i="4" s="1"/>
  <c r="AA67" i="4" s="1"/>
  <c r="W11" i="4"/>
  <c r="U11" i="4" s="1"/>
  <c r="AD11" i="4" s="1"/>
  <c r="X11" i="4"/>
  <c r="V11" i="4" s="1"/>
  <c r="AA11" i="4" s="1"/>
  <c r="W31" i="4"/>
  <c r="U31" i="4" s="1"/>
  <c r="AD31" i="4" s="1"/>
  <c r="X31" i="4"/>
  <c r="V31" i="4" s="1"/>
  <c r="AA31" i="4" s="1"/>
  <c r="W19" i="4"/>
  <c r="U19" i="4" s="1"/>
  <c r="AD19" i="4" s="1"/>
  <c r="X19" i="4"/>
  <c r="V19" i="4" s="1"/>
  <c r="AA19" i="4" s="1"/>
  <c r="W111" i="4"/>
  <c r="U111" i="4" s="1"/>
  <c r="AD111" i="4" s="1"/>
  <c r="X111" i="4"/>
  <c r="V111" i="4" s="1"/>
  <c r="AA111" i="4" s="1"/>
  <c r="W103" i="4"/>
  <c r="U103" i="4" s="1"/>
  <c r="AD103" i="4" s="1"/>
  <c r="X103" i="4"/>
  <c r="V103" i="4" s="1"/>
  <c r="AA103" i="4" s="1"/>
  <c r="W28" i="4"/>
  <c r="U28" i="4" s="1"/>
  <c r="AD28" i="4" s="1"/>
  <c r="X28" i="4"/>
  <c r="V28" i="4" s="1"/>
  <c r="AA28" i="4" s="1"/>
  <c r="W82" i="4"/>
  <c r="U82" i="4" s="1"/>
  <c r="AD82" i="4" s="1"/>
  <c r="X82" i="4"/>
  <c r="V82" i="4" s="1"/>
  <c r="AA82" i="4" s="1"/>
  <c r="W54" i="4"/>
  <c r="U54" i="4" s="1"/>
  <c r="AD54" i="4" s="1"/>
  <c r="X54" i="4"/>
  <c r="V54" i="4" s="1"/>
  <c r="AA54" i="4" s="1"/>
  <c r="Z110" i="4"/>
  <c r="W63" i="4"/>
  <c r="U63" i="4" s="1"/>
  <c r="AD63" i="4" s="1"/>
  <c r="X63" i="4"/>
  <c r="V63" i="4" s="1"/>
  <c r="AA63" i="4" s="1"/>
  <c r="W70" i="4"/>
  <c r="U70" i="4" s="1"/>
  <c r="AD70" i="4" s="1"/>
  <c r="X70" i="4"/>
  <c r="V70" i="4" s="1"/>
  <c r="AA70" i="4" s="1"/>
  <c r="Z99" i="4"/>
  <c r="W87" i="4"/>
  <c r="U87" i="4" s="1"/>
  <c r="AD87" i="4" s="1"/>
  <c r="X87" i="4"/>
  <c r="V87" i="4" s="1"/>
  <c r="AA87" i="4" s="1"/>
  <c r="W96" i="4"/>
  <c r="U96" i="4" s="1"/>
  <c r="AD96" i="4" s="1"/>
  <c r="X96" i="4"/>
  <c r="V96" i="4" s="1"/>
  <c r="AA96" i="4" s="1"/>
  <c r="Z71" i="4"/>
  <c r="W106" i="4"/>
  <c r="U106" i="4" s="1"/>
  <c r="AD106" i="4" s="1"/>
  <c r="X106" i="4"/>
  <c r="V106" i="4" s="1"/>
  <c r="AA106" i="4" s="1"/>
  <c r="W90" i="4"/>
  <c r="U90" i="4" s="1"/>
  <c r="AD90" i="4" s="1"/>
  <c r="X90" i="4"/>
  <c r="V90" i="4" s="1"/>
  <c r="AA90" i="4" s="1"/>
  <c r="W29" i="4"/>
  <c r="U29" i="4" s="1"/>
  <c r="AD29" i="4" s="1"/>
  <c r="X29" i="4"/>
  <c r="V29" i="4" s="1"/>
  <c r="AA29" i="4" s="1"/>
  <c r="W92" i="4"/>
  <c r="U92" i="4" s="1"/>
  <c r="AD92" i="4" s="1"/>
  <c r="X92" i="4"/>
  <c r="V92" i="4" s="1"/>
  <c r="AA92" i="4" s="1"/>
  <c r="W45" i="4"/>
  <c r="U45" i="4" s="1"/>
  <c r="AD45" i="4" s="1"/>
  <c r="X45" i="4"/>
  <c r="V45" i="4" s="1"/>
  <c r="AA45" i="4" s="1"/>
  <c r="W76" i="4"/>
  <c r="U76" i="4" s="1"/>
  <c r="AD76" i="4" s="1"/>
  <c r="X76" i="4"/>
  <c r="V76" i="4" s="1"/>
  <c r="AA76" i="4" s="1"/>
  <c r="W61" i="4"/>
  <c r="U61" i="4" s="1"/>
  <c r="AD61" i="4" s="1"/>
  <c r="X61" i="4"/>
  <c r="V61" i="4" s="1"/>
  <c r="AA61" i="4" s="1"/>
  <c r="W4" i="4"/>
  <c r="U4" i="4" s="1"/>
  <c r="AD4" i="4" s="1"/>
  <c r="AE5" i="4" s="1"/>
  <c r="X4" i="4"/>
  <c r="V4" i="4" s="1"/>
  <c r="AA4" i="4" s="1"/>
  <c r="AB5" i="4" s="1"/>
  <c r="W65" i="4"/>
  <c r="U65" i="4" s="1"/>
  <c r="AD65" i="4" s="1"/>
  <c r="X65" i="4"/>
  <c r="V65" i="4" s="1"/>
  <c r="AA65" i="4" s="1"/>
  <c r="W16" i="4"/>
  <c r="U16" i="4" s="1"/>
  <c r="AD16" i="4" s="1"/>
  <c r="X16" i="4"/>
  <c r="V16" i="4" s="1"/>
  <c r="AA16" i="4" s="1"/>
  <c r="W22" i="4"/>
  <c r="U22" i="4" s="1"/>
  <c r="AD22" i="4" s="1"/>
  <c r="X22" i="4"/>
  <c r="V22" i="4" s="1"/>
  <c r="AA22" i="4" s="1"/>
  <c r="W30" i="4"/>
  <c r="U30" i="4" s="1"/>
  <c r="AD30" i="4" s="1"/>
  <c r="X30" i="4"/>
  <c r="V30" i="4" s="1"/>
  <c r="AA30" i="4" s="1"/>
  <c r="W83" i="4"/>
  <c r="U83" i="4" s="1"/>
  <c r="AD83" i="4" s="1"/>
  <c r="X83" i="4"/>
  <c r="V83" i="4" s="1"/>
  <c r="AA83" i="4" s="1"/>
  <c r="W84" i="4"/>
  <c r="U84" i="4" s="1"/>
  <c r="AD84" i="4" s="1"/>
  <c r="X84" i="4"/>
  <c r="V84" i="4" s="1"/>
  <c r="AA84" i="4" s="1"/>
  <c r="W53" i="4"/>
  <c r="U53" i="4" s="1"/>
  <c r="AD53" i="4" s="1"/>
  <c r="X53" i="4"/>
  <c r="V53" i="4" s="1"/>
  <c r="AA53" i="4" s="1"/>
  <c r="W102" i="4"/>
  <c r="U102" i="4" s="1"/>
  <c r="AD102" i="4" s="1"/>
  <c r="X102" i="4"/>
  <c r="V102" i="4" s="1"/>
  <c r="AA102" i="4" s="1"/>
  <c r="AB6" i="4" l="1"/>
  <c r="W110" i="4"/>
  <c r="U110" i="4" s="1"/>
  <c r="AD110" i="4" s="1"/>
  <c r="X110" i="4"/>
  <c r="V110" i="4" s="1"/>
  <c r="AA110" i="4" s="1"/>
  <c r="W39" i="4"/>
  <c r="U39" i="4" s="1"/>
  <c r="AD39" i="4" s="1"/>
  <c r="X39" i="4"/>
  <c r="V39" i="4" s="1"/>
  <c r="AA39" i="4" s="1"/>
  <c r="W74" i="4"/>
  <c r="U74" i="4" s="1"/>
  <c r="AD74" i="4" s="1"/>
  <c r="X74" i="4"/>
  <c r="V74" i="4" s="1"/>
  <c r="AA74" i="4" s="1"/>
  <c r="W48" i="4"/>
  <c r="U48" i="4" s="1"/>
  <c r="AD48" i="4" s="1"/>
  <c r="X48" i="4"/>
  <c r="V48" i="4" s="1"/>
  <c r="AA48" i="4" s="1"/>
  <c r="AE6" i="4"/>
  <c r="M10" i="1"/>
  <c r="N10" i="1" s="1"/>
  <c r="M6" i="1"/>
  <c r="N6" i="1" s="1"/>
  <c r="M9" i="1"/>
  <c r="N9" i="1" s="1"/>
  <c r="M5" i="1"/>
  <c r="N5" i="1" s="1"/>
  <c r="M12" i="1"/>
  <c r="N12" i="1" s="1"/>
  <c r="M8" i="1"/>
  <c r="N8" i="1" s="1"/>
  <c r="M4" i="1"/>
  <c r="N4" i="1" s="1"/>
  <c r="N17" i="1"/>
  <c r="M11" i="1"/>
  <c r="N11" i="1" s="1"/>
  <c r="M7" i="1"/>
  <c r="N7" i="1" s="1"/>
  <c r="M3" i="1"/>
  <c r="N3" i="1" s="1"/>
  <c r="W99" i="4"/>
  <c r="U99" i="4" s="1"/>
  <c r="AD99" i="4" s="1"/>
  <c r="X99" i="4"/>
  <c r="V99" i="4" s="1"/>
  <c r="AA99" i="4" s="1"/>
  <c r="W108" i="4"/>
  <c r="U108" i="4" s="1"/>
  <c r="AD108" i="4" s="1"/>
  <c r="X108" i="4"/>
  <c r="V108" i="4" s="1"/>
  <c r="AA108" i="4" s="1"/>
  <c r="W71" i="4"/>
  <c r="U71" i="4" s="1"/>
  <c r="AD71" i="4" s="1"/>
  <c r="X71" i="4"/>
  <c r="V71" i="4" s="1"/>
  <c r="AA71" i="4" s="1"/>
  <c r="W107" i="4"/>
  <c r="U107" i="4" s="1"/>
  <c r="AD107" i="4" s="1"/>
  <c r="X107" i="4"/>
  <c r="V107" i="4" s="1"/>
  <c r="AA107" i="4" s="1"/>
  <c r="W86" i="4"/>
  <c r="U86" i="4" s="1"/>
  <c r="AD86" i="4" s="1"/>
  <c r="X86" i="4"/>
  <c r="V86" i="4" s="1"/>
  <c r="AA86" i="4" s="1"/>
  <c r="L13" i="1"/>
  <c r="L14" i="1" s="1"/>
  <c r="AE7" i="4" l="1"/>
  <c r="N13" i="1"/>
  <c r="N14" i="1" s="1"/>
  <c r="AB7" i="4"/>
  <c r="AB8" i="4" l="1"/>
  <c r="AE8" i="4"/>
  <c r="AE9" i="4" l="1"/>
  <c r="AB9" i="4"/>
  <c r="AE10" i="4" l="1"/>
  <c r="AB10" i="4"/>
  <c r="AB11" i="4" l="1"/>
  <c r="AE11" i="4"/>
  <c r="AE12" i="4" l="1"/>
  <c r="AB12" i="4"/>
  <c r="AB13" i="4" l="1"/>
  <c r="AE13" i="4"/>
  <c r="AE14" i="4" l="1"/>
  <c r="AB14" i="4"/>
  <c r="AB15" i="4" l="1"/>
  <c r="AE15" i="4"/>
  <c r="AE16" i="4" l="1"/>
  <c r="AB16" i="4"/>
  <c r="AB17" i="4" l="1"/>
  <c r="AE17" i="4"/>
  <c r="AE18" i="4" l="1"/>
  <c r="AB18" i="4"/>
  <c r="AB19" i="4" l="1"/>
  <c r="AE19" i="4"/>
  <c r="AE20" i="4" l="1"/>
  <c r="AB20" i="4"/>
  <c r="AB21" i="4" l="1"/>
  <c r="AE21" i="4"/>
  <c r="AE22" i="4" l="1"/>
  <c r="AB22" i="4"/>
  <c r="AB23" i="4" l="1"/>
  <c r="AE23" i="4"/>
  <c r="AE24" i="4" l="1"/>
  <c r="AB24" i="4"/>
  <c r="AB25" i="4" l="1"/>
  <c r="AE25" i="4"/>
  <c r="AE26" i="4" l="1"/>
  <c r="AB26" i="4"/>
  <c r="AE27" i="4" l="1"/>
  <c r="AB27" i="4"/>
  <c r="AB28" i="4" l="1"/>
  <c r="AE28" i="4"/>
  <c r="AE29" i="4" l="1"/>
  <c r="AB29" i="4"/>
  <c r="AB30" i="4" l="1"/>
  <c r="AE30" i="4"/>
  <c r="AE31" i="4" l="1"/>
  <c r="AB31" i="4"/>
  <c r="AE32" i="4" l="1"/>
  <c r="AB32" i="4"/>
  <c r="AB33" i="4" l="1"/>
  <c r="AE33" i="4"/>
  <c r="AE34" i="4" l="1"/>
  <c r="AB34" i="4"/>
  <c r="AB35" i="4" l="1"/>
  <c r="AE35" i="4"/>
  <c r="AE36" i="4" l="1"/>
  <c r="AB36" i="4"/>
  <c r="AB37" i="4" l="1"/>
  <c r="AE37" i="4"/>
  <c r="AE38" i="4" l="1"/>
  <c r="AB38" i="4"/>
  <c r="AB39" i="4" l="1"/>
  <c r="AE39" i="4"/>
  <c r="AE40" i="4" l="1"/>
  <c r="AB40" i="4"/>
  <c r="AB41" i="4" l="1"/>
  <c r="AE41" i="4"/>
  <c r="AE42" i="4" l="1"/>
  <c r="AB42" i="4"/>
  <c r="AB43" i="4" l="1"/>
  <c r="AE43" i="4"/>
  <c r="AE44" i="4" l="1"/>
  <c r="AB44" i="4"/>
  <c r="AB45" i="4" l="1"/>
  <c r="AE45" i="4"/>
  <c r="AE46" i="4" l="1"/>
  <c r="AB46" i="4"/>
  <c r="AB47" i="4" l="1"/>
  <c r="AE47" i="4"/>
  <c r="AE48" i="4" l="1"/>
  <c r="AB48" i="4"/>
  <c r="AB49" i="4" l="1"/>
  <c r="AE49" i="4"/>
  <c r="AE50" i="4" l="1"/>
  <c r="AB50" i="4"/>
  <c r="AB51" i="4" l="1"/>
  <c r="AE51" i="4"/>
  <c r="AE52" i="4" l="1"/>
  <c r="AB52" i="4"/>
  <c r="AB53" i="4" l="1"/>
  <c r="AE53" i="4"/>
  <c r="AE54" i="4" l="1"/>
  <c r="AB54" i="4"/>
  <c r="AB55" i="4" l="1"/>
  <c r="AE55" i="4"/>
  <c r="AE56" i="4" l="1"/>
  <c r="AB56" i="4"/>
  <c r="AB57" i="4" l="1"/>
  <c r="AE57" i="4"/>
  <c r="AB58" i="4" l="1"/>
  <c r="AE58" i="4"/>
  <c r="AE59" i="4" l="1"/>
  <c r="AB59" i="4"/>
  <c r="AB60" i="4" l="1"/>
  <c r="AE60" i="4"/>
  <c r="AB61" i="4" l="1"/>
  <c r="AE61" i="4"/>
  <c r="AB62" i="4" l="1"/>
  <c r="AE62" i="4"/>
  <c r="AE63" i="4" l="1"/>
  <c r="AB63" i="4"/>
  <c r="AE64" i="4" l="1"/>
  <c r="AB64" i="4"/>
  <c r="AB65" i="4" l="1"/>
  <c r="AE65" i="4"/>
  <c r="AE66" i="4" l="1"/>
  <c r="AB66" i="4"/>
  <c r="AB67" i="4" l="1"/>
  <c r="AE67" i="4"/>
  <c r="AB68" i="4" l="1"/>
  <c r="AE68" i="4"/>
  <c r="AE69" i="4" l="1"/>
  <c r="AB69" i="4"/>
  <c r="AB70" i="4" l="1"/>
  <c r="AE70" i="4"/>
  <c r="AE71" i="4" l="1"/>
  <c r="AB71" i="4"/>
  <c r="AB72" i="4" l="1"/>
  <c r="AE72" i="4"/>
  <c r="AE73" i="4" l="1"/>
  <c r="AB73" i="4"/>
  <c r="AB74" i="4" l="1"/>
  <c r="AE74" i="4"/>
  <c r="AE75" i="4" l="1"/>
  <c r="AB75" i="4"/>
  <c r="AB76" i="4" l="1"/>
  <c r="AE76" i="4"/>
  <c r="AE77" i="4" l="1"/>
  <c r="AB77" i="4"/>
  <c r="AB78" i="4" l="1"/>
  <c r="AE78" i="4"/>
  <c r="AE79" i="4" l="1"/>
  <c r="AB79" i="4"/>
  <c r="AB80" i="4" l="1"/>
  <c r="AE80" i="4"/>
  <c r="AE81" i="4" l="1"/>
  <c r="AB81" i="4"/>
  <c r="AB82" i="4" l="1"/>
  <c r="AE82" i="4"/>
  <c r="AE83" i="4" l="1"/>
  <c r="AB83" i="4"/>
  <c r="AB84" i="4" l="1"/>
  <c r="AE84" i="4"/>
  <c r="AE85" i="4" l="1"/>
  <c r="AB85" i="4"/>
  <c r="AB86" i="4" l="1"/>
  <c r="AE86" i="4"/>
  <c r="AE87" i="4" l="1"/>
  <c r="AB87" i="4"/>
  <c r="AB88" i="4" l="1"/>
  <c r="AE88" i="4"/>
  <c r="AB89" i="4" l="1"/>
  <c r="AE89" i="4"/>
  <c r="AE90" i="4" l="1"/>
  <c r="AB90" i="4"/>
  <c r="AB91" i="4" l="1"/>
  <c r="AE91" i="4"/>
  <c r="AE92" i="4" l="1"/>
  <c r="AB92" i="4"/>
  <c r="AB93" i="4" l="1"/>
  <c r="AE93" i="4"/>
  <c r="AE94" i="4" l="1"/>
  <c r="AB94" i="4"/>
  <c r="AB95" i="4" l="1"/>
  <c r="AE95" i="4"/>
  <c r="AE96" i="4" l="1"/>
  <c r="AB96" i="4"/>
  <c r="AB97" i="4" l="1"/>
  <c r="AE97" i="4"/>
  <c r="AE98" i="4" l="1"/>
  <c r="AB98" i="4"/>
  <c r="AB99" i="4" l="1"/>
  <c r="AE99" i="4"/>
  <c r="AE100" i="4" l="1"/>
  <c r="AB100" i="4"/>
  <c r="AB101" i="4" l="1"/>
  <c r="AE101" i="4"/>
  <c r="AE102" i="4" l="1"/>
  <c r="AB102" i="4"/>
  <c r="AB103" i="4" l="1"/>
  <c r="AE103" i="4"/>
  <c r="AE104" i="4" l="1"/>
  <c r="AB104" i="4"/>
  <c r="AB105" i="4" l="1"/>
  <c r="AE105" i="4"/>
  <c r="AE106" i="4" l="1"/>
  <c r="AB106" i="4"/>
  <c r="AB107" i="4" l="1"/>
  <c r="AE107" i="4"/>
  <c r="AE108" i="4" l="1"/>
  <c r="AB108" i="4"/>
  <c r="AB109" i="4" l="1"/>
  <c r="AE109" i="4"/>
  <c r="AE110" i="4" l="1"/>
  <c r="AB110" i="4"/>
  <c r="AB111" i="4" l="1"/>
  <c r="AE111" i="4"/>
</calcChain>
</file>

<file path=xl/sharedStrings.xml><?xml version="1.0" encoding="utf-8"?>
<sst xmlns="http://schemas.openxmlformats.org/spreadsheetml/2006/main" count="133" uniqueCount="108">
  <si>
    <t>Data</t>
  </si>
  <si>
    <t>Summations</t>
  </si>
  <si>
    <t>using best fit parameters</t>
  </si>
  <si>
    <t>using d=2.85</t>
  </si>
  <si>
    <t>ν(Hz)</t>
  </si>
  <si>
    <t>1/ν(s)</t>
  </si>
  <si>
    <t>l(cm)</t>
  </si>
  <si>
    <t>dl(cm)</t>
  </si>
  <si>
    <t>x^2/σ^2</t>
  </si>
  <si>
    <t>x/σ^2</t>
  </si>
  <si>
    <t>1/σ^2</t>
  </si>
  <si>
    <t>xy/σ^2</t>
  </si>
  <si>
    <t>y/σ^2</t>
  </si>
  <si>
    <t>y_fit</t>
  </si>
  <si>
    <t>χ^2 components</t>
  </si>
  <si>
    <t>Sums</t>
  </si>
  <si>
    <t>Χ^2=</t>
  </si>
  <si>
    <t>χ^2/DoF=</t>
  </si>
  <si>
    <t>A=inverse of covariance matrix</t>
  </si>
  <si>
    <t>A^-1=Covariance matrix</t>
  </si>
  <si>
    <t>Calculated optimal values</t>
  </si>
  <si>
    <t>units</t>
  </si>
  <si>
    <t>m=</t>
  </si>
  <si>
    <t>v_s=</t>
  </si>
  <si>
    <t>cm/s</t>
  </si>
  <si>
    <t>c=</t>
  </si>
  <si>
    <t>d=</t>
  </si>
  <si>
    <t>cm</t>
  </si>
  <si>
    <t>error on v_s=</t>
  </si>
  <si>
    <t>error on d=</t>
  </si>
  <si>
    <t>-</t>
  </si>
  <si>
    <t>slope of regression line</t>
  </si>
  <si>
    <t>Δc</t>
  </si>
  <si>
    <t>Δm</t>
  </si>
  <si>
    <t>m_new</t>
  </si>
  <si>
    <t>x</t>
  </si>
  <si>
    <t>f(x)=arcsin(x)</t>
  </si>
  <si>
    <t>∆(forward diff)</t>
  </si>
  <si>
    <t>∆^2</t>
  </si>
  <si>
    <t>D(1st ord)</t>
  </si>
  <si>
    <t>D(2nd ord)</t>
  </si>
  <si>
    <t>f'(x)(analytic)</t>
  </si>
  <si>
    <t>∆D1</t>
  </si>
  <si>
    <t>∆D2</t>
  </si>
  <si>
    <t>Simpson's</t>
  </si>
  <si>
    <t>m(MeV/c^2)</t>
  </si>
  <si>
    <t>BW func</t>
  </si>
  <si>
    <t>multiplication factor</t>
  </si>
  <si>
    <t>Sum</t>
  </si>
  <si>
    <t>Gauss</t>
  </si>
  <si>
    <t>θ</t>
  </si>
  <si>
    <t>w</t>
  </si>
  <si>
    <t>g(θ)</t>
  </si>
  <si>
    <t>w*g(θ)</t>
  </si>
  <si>
    <t>x(θ)</t>
  </si>
  <si>
    <t>f(x(θ))</t>
  </si>
  <si>
    <t>Result</t>
  </si>
  <si>
    <t>a=</t>
  </si>
  <si>
    <t>b=</t>
  </si>
  <si>
    <t>∆x=</t>
  </si>
  <si>
    <t>Γ(MeV/c^2)=</t>
  </si>
  <si>
    <t>Result=</t>
  </si>
  <si>
    <t>m0(MeV/c^2)=</t>
  </si>
  <si>
    <t>meshpoint 0</t>
  </si>
  <si>
    <t>function used</t>
  </si>
  <si>
    <t>coordinates</t>
  </si>
  <si>
    <t>meshpoint 1</t>
  </si>
  <si>
    <t>meshpoint 2</t>
  </si>
  <si>
    <t>meshpoint 3</t>
  </si>
  <si>
    <t>Error checking</t>
  </si>
  <si>
    <t>r0</t>
  </si>
  <si>
    <t>r1</t>
  </si>
  <si>
    <t>r2</t>
  </si>
  <si>
    <t>r3</t>
  </si>
  <si>
    <t>Calculated value of q</t>
  </si>
  <si>
    <t>calculated value of y</t>
  </si>
  <si>
    <t>See row 101+ for 2nd part of question (increased precision)</t>
  </si>
  <si>
    <t>h</t>
  </si>
  <si>
    <t>k0=h*f(r0)</t>
  </si>
  <si>
    <t>g0=h*u(r0)</t>
  </si>
  <si>
    <t>f(r0)=q(x)</t>
  </si>
  <si>
    <t>u(r0)=dq/dx</t>
  </si>
  <si>
    <t>q</t>
  </si>
  <si>
    <t>k1=h*f(r1)</t>
  </si>
  <si>
    <t>g1=h*u(r1)</t>
  </si>
  <si>
    <t>f(r1)</t>
  </si>
  <si>
    <t>u(r1)=dq/dx</t>
  </si>
  <si>
    <t>x+h/2</t>
  </si>
  <si>
    <t>q+(g0)/2</t>
  </si>
  <si>
    <t>k2=h*f(r2)</t>
  </si>
  <si>
    <t>g2=h*u(r2)</t>
  </si>
  <si>
    <t>f(r2)</t>
  </si>
  <si>
    <t>u(r2)=dq/dx</t>
  </si>
  <si>
    <t>q+(g1)/2</t>
  </si>
  <si>
    <t>k3=h*f(r3)</t>
  </si>
  <si>
    <t>g3=h*u(r3)</t>
  </si>
  <si>
    <t>f(r3)</t>
  </si>
  <si>
    <t>u(r3)=dq/dx</t>
  </si>
  <si>
    <t>x+h</t>
  </si>
  <si>
    <t>q+g2</t>
  </si>
  <si>
    <t>6*increment</t>
  </si>
  <si>
    <t>y</t>
  </si>
  <si>
    <t>Analytical solution of y</t>
  </si>
  <si>
    <t>v_a</t>
  </si>
  <si>
    <t>v_b</t>
  </si>
  <si>
    <t>d</t>
  </si>
  <si>
    <t>v_b/v_a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</si>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</sst>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0"/>
    <numFmt numFmtId="167" formatCode="0.0000000000000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A5A5A5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57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11">
    <xf numFmtId="0" fontId="0" fillId="0" borderId="0" xfId="0"/>
    <xf numFmtId="0" fontId="7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0" xfId="0" applyFont="1"/>
    <xf numFmtId="0" fontId="0" fillId="0" borderId="0" xfId="0" applyFont="1" applyBorder="1"/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Font="1" applyBorder="1"/>
    <xf numFmtId="0" fontId="0" fillId="0" borderId="15" xfId="0" applyBorder="1"/>
    <xf numFmtId="0" fontId="0" fillId="0" borderId="16" xfId="0" applyBorder="1"/>
    <xf numFmtId="0" fontId="1" fillId="0" borderId="0" xfId="0" applyFont="1" applyBorder="1"/>
    <xf numFmtId="0" fontId="0" fillId="0" borderId="10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/>
    <xf numFmtId="0" fontId="7" fillId="0" borderId="8" xfId="0" applyFont="1" applyBorder="1"/>
    <xf numFmtId="0" fontId="7" fillId="0" borderId="1" xfId="0" applyFont="1" applyBorder="1"/>
    <xf numFmtId="0" fontId="8" fillId="2" borderId="1" xfId="1" applyFont="1" applyBorder="1" applyAlignment="1" applyProtection="1"/>
    <xf numFmtId="0" fontId="7" fillId="0" borderId="1" xfId="0" applyFont="1" applyBorder="1"/>
    <xf numFmtId="0" fontId="7" fillId="0" borderId="9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7" fillId="0" borderId="0" xfId="0" applyFont="1" applyBorder="1"/>
    <xf numFmtId="0" fontId="7" fillId="0" borderId="16" xfId="0" applyFont="1" applyBorder="1"/>
    <xf numFmtId="0" fontId="8" fillId="2" borderId="0" xfId="1" applyBorder="1" applyAlignment="1" applyProtection="1"/>
    <xf numFmtId="0" fontId="3" fillId="0" borderId="11" xfId="0" applyFont="1" applyBorder="1"/>
    <xf numFmtId="0" fontId="3" fillId="0" borderId="16" xfId="0" applyFont="1" applyBorder="1"/>
    <xf numFmtId="0" fontId="3" fillId="0" borderId="12" xfId="0" applyFont="1" applyBorder="1"/>
    <xf numFmtId="0" fontId="4" fillId="0" borderId="16" xfId="0" applyFont="1" applyBorder="1"/>
    <xf numFmtId="0" fontId="4" fillId="0" borderId="12" xfId="0" applyFont="1" applyBorder="1"/>
    <xf numFmtId="0" fontId="5" fillId="0" borderId="11" xfId="0" applyFont="1" applyBorder="1"/>
    <xf numFmtId="0" fontId="5" fillId="0" borderId="16" xfId="0" applyFont="1" applyBorder="1"/>
    <xf numFmtId="0" fontId="5" fillId="0" borderId="12" xfId="0" applyFont="1" applyBorder="1"/>
    <xf numFmtId="0" fontId="6" fillId="0" borderId="11" xfId="0" applyFont="1" applyBorder="1"/>
    <xf numFmtId="0" fontId="6" fillId="0" borderId="16" xfId="0" applyFont="1" applyBorder="1"/>
    <xf numFmtId="0" fontId="6" fillId="0" borderId="12" xfId="0" applyFont="1" applyBorder="1"/>
    <xf numFmtId="0" fontId="7" fillId="0" borderId="9" xfId="0" applyFont="1" applyBorder="1"/>
    <xf numFmtId="0" fontId="0" fillId="0" borderId="15" xfId="0" applyFont="1" applyBorder="1" applyAlignment="1">
      <alignment horizontal="center"/>
    </xf>
    <xf numFmtId="0" fontId="0" fillId="0" borderId="11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Font="1" applyBorder="1"/>
    <xf numFmtId="0" fontId="4" fillId="0" borderId="11" xfId="0" applyFont="1" applyBorder="1"/>
    <xf numFmtId="0" fontId="8" fillId="2" borderId="16" xfId="1" applyBorder="1" applyAlignment="1" applyProtection="1"/>
    <xf numFmtId="0" fontId="8" fillId="2" borderId="1" xfId="1" applyBorder="1" applyAlignment="1" applyProtection="1"/>
    <xf numFmtId="0" fontId="0" fillId="0" borderId="6" xfId="0" applyBorder="1"/>
    <xf numFmtId="0" fontId="0" fillId="0" borderId="4" xfId="0" applyBorder="1"/>
    <xf numFmtId="0" fontId="0" fillId="0" borderId="1" xfId="0" applyFont="1" applyBorder="1"/>
    <xf numFmtId="0" fontId="0" fillId="0" borderId="12" xfId="0" applyFont="1" applyBorder="1" applyAlignment="1">
      <alignment horizontal="center"/>
    </xf>
    <xf numFmtId="0" fontId="0" fillId="0" borderId="17" xfId="0" applyFont="1" applyBorder="1"/>
    <xf numFmtId="0" fontId="0" fillId="0" borderId="18" xfId="0" applyFont="1" applyBorder="1"/>
    <xf numFmtId="167" fontId="7" fillId="0" borderId="0" xfId="0" applyNumberFormat="1" applyFont="1" applyBorder="1"/>
    <xf numFmtId="165" fontId="0" fillId="0" borderId="7" xfId="0" applyNumberFormat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70AD47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'Speed of Sound'!$D$3:$D$12</c:f>
                <c:numCache>
                  <c:formatCode>General</c:formatCode>
                  <c:ptCount val="10"/>
                  <c:pt idx="0">
                    <c:v>0.09</c:v>
                  </c:pt>
                  <c:pt idx="1">
                    <c:v>0.09</c:v>
                  </c:pt>
                  <c:pt idx="2">
                    <c:v>0.09</c:v>
                  </c:pt>
                  <c:pt idx="3">
                    <c:v>0.09</c:v>
                  </c:pt>
                  <c:pt idx="4">
                    <c:v>0.09</c:v>
                  </c:pt>
                  <c:pt idx="5">
                    <c:v>0.09</c:v>
                  </c:pt>
                  <c:pt idx="6">
                    <c:v>0.09</c:v>
                  </c:pt>
                  <c:pt idx="7">
                    <c:v>0.09</c:v>
                  </c:pt>
                  <c:pt idx="8">
                    <c:v>0.09</c:v>
                  </c:pt>
                  <c:pt idx="9">
                    <c:v>0.09</c:v>
                  </c:pt>
                </c:numCache>
              </c:numRef>
            </c:plus>
            <c:minus>
              <c:numRef>
                <c:f>'Speed of Sound'!$D$3:$D$12</c:f>
                <c:numCache>
                  <c:formatCode>General</c:formatCode>
                  <c:ptCount val="10"/>
                  <c:pt idx="0">
                    <c:v>0.09</c:v>
                  </c:pt>
                  <c:pt idx="1">
                    <c:v>0.09</c:v>
                  </c:pt>
                  <c:pt idx="2">
                    <c:v>0.09</c:v>
                  </c:pt>
                  <c:pt idx="3">
                    <c:v>0.09</c:v>
                  </c:pt>
                  <c:pt idx="4">
                    <c:v>0.09</c:v>
                  </c:pt>
                  <c:pt idx="5">
                    <c:v>0.09</c:v>
                  </c:pt>
                  <c:pt idx="6">
                    <c:v>0.09</c:v>
                  </c:pt>
                  <c:pt idx="7">
                    <c:v>0.09</c:v>
                  </c:pt>
                  <c:pt idx="8">
                    <c:v>0.09</c:v>
                  </c:pt>
                  <c:pt idx="9">
                    <c:v>0.09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errBars>
          <c:xVal>
            <c:numRef>
              <c:f>'Speed of Sound'!$B$3:$B$12</c:f>
              <c:numCache>
                <c:formatCode>General</c:formatCode>
                <c:ptCount val="10"/>
                <c:pt idx="0">
                  <c:v>2.0408163265306124E-3</c:v>
                </c:pt>
                <c:pt idx="1">
                  <c:v>1.9193857965451055E-3</c:v>
                </c:pt>
                <c:pt idx="2">
                  <c:v>1.8083182640144665E-3</c:v>
                </c:pt>
                <c:pt idx="3">
                  <c:v>1.589825119236884E-3</c:v>
                </c:pt>
                <c:pt idx="4">
                  <c:v>1.3717421124828531E-3</c:v>
                </c:pt>
                <c:pt idx="5">
                  <c:v>1.2903225806451613E-3</c:v>
                </c:pt>
                <c:pt idx="6">
                  <c:v>1.2135922330097086E-3</c:v>
                </c:pt>
                <c:pt idx="7">
                  <c:v>1.1415525114155251E-3</c:v>
                </c:pt>
                <c:pt idx="8">
                  <c:v>1.0741138560687433E-3</c:v>
                </c:pt>
                <c:pt idx="9">
                  <c:v>1.0101010101010101E-3</c:v>
                </c:pt>
              </c:numCache>
            </c:numRef>
          </c:xVal>
          <c:yVal>
            <c:numRef>
              <c:f>'Speed of Sound'!$C$3:$C$12</c:f>
              <c:numCache>
                <c:formatCode>General</c:formatCode>
                <c:ptCount val="10"/>
                <c:pt idx="0">
                  <c:v>16.399999999999999</c:v>
                </c:pt>
                <c:pt idx="1">
                  <c:v>15.5</c:v>
                </c:pt>
                <c:pt idx="2">
                  <c:v>14.3</c:v>
                </c:pt>
                <c:pt idx="3">
                  <c:v>13.1</c:v>
                </c:pt>
                <c:pt idx="4">
                  <c:v>10.6</c:v>
                </c:pt>
                <c:pt idx="5">
                  <c:v>10</c:v>
                </c:pt>
                <c:pt idx="6">
                  <c:v>9.5</c:v>
                </c:pt>
                <c:pt idx="7">
                  <c:v>8.6999999999999993</c:v>
                </c:pt>
                <c:pt idx="8">
                  <c:v>8.1999999999999993</c:v>
                </c:pt>
                <c:pt idx="9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50-4094-A890-FC5F92416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95160"/>
        <c:axId val="581495480"/>
      </c:scatterChart>
      <c:valAx>
        <c:axId val="58149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1/ν(</a:t>
                </a:r>
                <a:r>
                  <a:rPr lang="en-GB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95480"/>
        <c:crosses val="autoZero"/>
        <c:crossBetween val="midCat"/>
      </c:valAx>
      <c:valAx>
        <c:axId val="58149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l(cm)</a:t>
                </a:r>
                <a:r>
                  <a:rPr lang="en-GB" sz="1000" b="0" i="0" u="none" strike="noStrike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9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f'(x)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'arcsin differentiation'!$G$1</c:f>
              <c:strCache>
                <c:ptCount val="1"/>
                <c:pt idx="0">
                  <c:v>f'(x)(analytic)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'arcsin differentiation'!$A$2:$A$101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cat>
          <c:val>
            <c:numRef>
              <c:f>'arcsin differentiation'!$G$2:$G$101</c:f>
              <c:numCache>
                <c:formatCode>General</c:formatCode>
                <c:ptCount val="100"/>
                <c:pt idx="0">
                  <c:v>1</c:v>
                </c:pt>
                <c:pt idx="1">
                  <c:v>1.0000500037503126</c:v>
                </c:pt>
                <c:pt idx="2">
                  <c:v>1.0002000600200069</c:v>
                </c:pt>
                <c:pt idx="3">
                  <c:v>1.0004503039779922</c:v>
                </c:pt>
                <c:pt idx="4">
                  <c:v>1.0008009612817945</c:v>
                </c:pt>
                <c:pt idx="5">
                  <c:v>1.0012523486435176</c:v>
                </c:pt>
                <c:pt idx="6">
                  <c:v>1.0018048746260764</c:v>
                </c:pt>
                <c:pt idx="7">
                  <c:v>1.002459040673642</c:v>
                </c:pt>
                <c:pt idx="8">
                  <c:v>1.0032154423814099</c:v>
                </c:pt>
                <c:pt idx="9">
                  <c:v>1.0040747710110163</c:v>
                </c:pt>
                <c:pt idx="10">
                  <c:v>1.0050378152592121</c:v>
                </c:pt>
                <c:pt idx="11">
                  <c:v>1.0061054632887345</c:v>
                </c:pt>
                <c:pt idx="12">
                  <c:v>1.0072787050317253</c:v>
                </c:pt>
                <c:pt idx="13">
                  <c:v>1.0085586347775501</c:v>
                </c:pt>
                <c:pt idx="14">
                  <c:v>1.0099464540584711</c:v>
                </c:pt>
                <c:pt idx="15">
                  <c:v>1.0114434748483472</c:v>
                </c:pt>
                <c:pt idx="16">
                  <c:v>1.0130511230913846</c:v>
                </c:pt>
                <c:pt idx="17">
                  <c:v>1.0147709425799718</c:v>
                </c:pt>
                <c:pt idx="18">
                  <c:v>1.0166045992028059</c:v>
                </c:pt>
                <c:pt idx="19">
                  <c:v>1.0185538855869014</c:v>
                </c:pt>
                <c:pt idx="20">
                  <c:v>1.0206207261596576</c:v>
                </c:pt>
                <c:pt idx="21">
                  <c:v>1.0228071826600218</c:v>
                </c:pt>
                <c:pt idx="22">
                  <c:v>1.025115460130912</c:v>
                </c:pt>
                <c:pt idx="23">
                  <c:v>1.0275479134285173</c:v>
                </c:pt>
                <c:pt idx="24">
                  <c:v>1.0301070542879114</c:v>
                </c:pt>
                <c:pt idx="25">
                  <c:v>1.0327955589886444</c:v>
                </c:pt>
                <c:pt idx="26">
                  <c:v>1.0356162766686667</c:v>
                </c:pt>
                <c:pt idx="27">
                  <c:v>1.0385722383401599</c:v>
                </c:pt>
                <c:pt idx="28">
                  <c:v>1.0416666666666667</c:v>
                </c:pt>
                <c:pt idx="29">
                  <c:v>1.0449029865674049</c:v>
                </c:pt>
                <c:pt idx="30">
                  <c:v>1.0482848367219182</c:v>
                </c:pt>
                <c:pt idx="31">
                  <c:v>1.0518160820563627</c:v>
                </c:pt>
                <c:pt idx="32">
                  <c:v>1.0555008273018727</c:v>
                </c:pt>
                <c:pt idx="33">
                  <c:v>1.0593434317257449</c:v>
                </c:pt>
                <c:pt idx="34">
                  <c:v>1.0633485251477837</c:v>
                </c:pt>
                <c:pt idx="35">
                  <c:v>1.0675210253672476</c:v>
                </c:pt>
                <c:pt idx="36">
                  <c:v>1.0718661571406802</c:v>
                </c:pt>
                <c:pt idx="37">
                  <c:v>1.076389472867711</c:v>
                </c:pt>
                <c:pt idx="38">
                  <c:v>1.0810968751610264</c:v>
                </c:pt>
                <c:pt idx="39">
                  <c:v>1.0859946414984598</c:v>
                </c:pt>
                <c:pt idx="40">
                  <c:v>1.0910894511799618</c:v>
                </c:pt>
                <c:pt idx="41">
                  <c:v>1.0963884148405885</c:v>
                </c:pt>
                <c:pt idx="42">
                  <c:v>1.1018991068031498</c:v>
                </c:pt>
                <c:pt idx="43">
                  <c:v>1.1076296005915018</c:v>
                </c:pt>
                <c:pt idx="44">
                  <c:v>1.1135885079684349</c:v>
                </c:pt>
                <c:pt idx="45">
                  <c:v>1.1197850219117087</c:v>
                </c:pt>
                <c:pt idx="46">
                  <c:v>1.1262289639991432</c:v>
                </c:pt>
                <c:pt idx="47">
                  <c:v>1.1329308367402058</c:v>
                </c:pt>
                <c:pt idx="48">
                  <c:v>1.139901881468883</c:v>
                </c:pt>
                <c:pt idx="49">
                  <c:v>1.1471541425028298</c:v>
                </c:pt>
                <c:pt idx="50">
                  <c:v>1.1547005383792517</c:v>
                </c:pt>
                <c:pt idx="51">
                  <c:v>1.1625549411016565</c:v>
                </c:pt>
                <c:pt idx="52">
                  <c:v>1.1707322644771174</c:v>
                </c:pt>
                <c:pt idx="53">
                  <c:v>1.179248562795375</c:v>
                </c:pt>
                <c:pt idx="54">
                  <c:v>1.1881211413043937</c:v>
                </c:pt>
                <c:pt idx="55">
                  <c:v>1.1973686801784993</c:v>
                </c:pt>
                <c:pt idx="56">
                  <c:v>1.2070113739631692</c:v>
                </c:pt>
                <c:pt idx="57">
                  <c:v>1.2170710888251501</c:v>
                </c:pt>
                <c:pt idx="58">
                  <c:v>1.2275715403505907</c:v>
                </c:pt>
                <c:pt idx="59">
                  <c:v>1.238538495133269</c:v>
                </c:pt>
                <c:pt idx="60">
                  <c:v>1.25</c:v>
                </c:pt>
                <c:pt idx="61">
                  <c:v>1.2619866434564442</c:v>
                </c:pt>
                <c:pt idx="62">
                  <c:v>1.2745318548364544</c:v>
                </c:pt>
                <c:pt idx="63">
                  <c:v>1.2876722477435865</c:v>
                </c:pt>
                <c:pt idx="64">
                  <c:v>1.3014480157383839</c:v>
                </c:pt>
                <c:pt idx="65">
                  <c:v>1.315903389919538</c:v>
                </c:pt>
                <c:pt idx="66">
                  <c:v>1.3310871701625051</c:v>
                </c:pt>
                <c:pt idx="67">
                  <c:v>1.3470533444360344</c:v>
                </c:pt>
                <c:pt idx="68">
                  <c:v>1.3638618139749525</c:v>
                </c:pt>
                <c:pt idx="69">
                  <c:v>1.3815792463598069</c:v>
                </c:pt>
                <c:pt idx="70">
                  <c:v>1.4002800840280099</c:v>
                </c:pt>
                <c:pt idx="71">
                  <c:v>1.4200477428076832</c:v>
                </c:pt>
                <c:pt idx="72">
                  <c:v>1.4409760442605875</c:v>
                </c:pt>
                <c:pt idx="73">
                  <c:v>1.4631709376871569</c:v>
                </c:pt>
                <c:pt idx="74">
                  <c:v>1.4867525836251314</c:v>
                </c:pt>
                <c:pt idx="75">
                  <c:v>1.5118578920369088</c:v>
                </c:pt>
                <c:pt idx="76">
                  <c:v>1.538643637241659</c:v>
                </c:pt>
                <c:pt idx="77">
                  <c:v>1.5672903110733745</c:v>
                </c:pt>
                <c:pt idx="78">
                  <c:v>1.5980069302514828</c:v>
                </c:pt>
                <c:pt idx="79">
                  <c:v>1.6310370902867073</c:v>
                </c:pt>
                <c:pt idx="80">
                  <c:v>1.666666666666667</c:v>
                </c:pt>
                <c:pt idx="81">
                  <c:v>1.7052337204298635</c:v>
                </c:pt>
                <c:pt idx="82">
                  <c:v>1.7471413945365302</c:v>
                </c:pt>
                <c:pt idx="83">
                  <c:v>1.7928749299111977</c:v>
                </c:pt>
                <c:pt idx="84">
                  <c:v>1.8430244519362138</c:v>
                </c:pt>
                <c:pt idx="85">
                  <c:v>1.8983159915049976</c:v>
                </c:pt>
                <c:pt idx="86">
                  <c:v>1.9596545041740512</c:v>
                </c:pt>
                <c:pt idx="87">
                  <c:v>2.0281847857870918</c:v>
                </c:pt>
                <c:pt idx="88">
                  <c:v>2.1053798026662975</c:v>
                </c:pt>
                <c:pt idx="89">
                  <c:v>2.1931723165325634</c:v>
                </c:pt>
                <c:pt idx="90">
                  <c:v>2.294157338705618</c:v>
                </c:pt>
                <c:pt idx="91">
                  <c:v>2.4119153509747391</c:v>
                </c:pt>
                <c:pt idx="92">
                  <c:v>2.5515518153991441</c:v>
                </c:pt>
                <c:pt idx="93">
                  <c:v>2.720647808954717</c:v>
                </c:pt>
                <c:pt idx="94">
                  <c:v>2.9310519088027451</c:v>
                </c:pt>
                <c:pt idx="95">
                  <c:v>3.2025630761017418</c:v>
                </c:pt>
                <c:pt idx="96">
                  <c:v>3.5714285714285712</c:v>
                </c:pt>
                <c:pt idx="97">
                  <c:v>4.1134503489486347</c:v>
                </c:pt>
                <c:pt idx="98">
                  <c:v>5.0251890762960549</c:v>
                </c:pt>
                <c:pt idx="99">
                  <c:v>7.0888120500833542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2-4FD4-A74D-BA3666E64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506096"/>
        <c:axId val="444186160"/>
      </c:lineChart>
      <c:catAx>
        <c:axId val="44250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86160"/>
        <c:crosses val="autoZero"/>
        <c:auto val="1"/>
        <c:lblAlgn val="ctr"/>
        <c:lblOffset val="100"/>
        <c:noMultiLvlLbl val="0"/>
      </c:catAx>
      <c:valAx>
        <c:axId val="4441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0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Fractional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'arcsin differentiation'!$H$1</c:f>
              <c:strCache>
                <c:ptCount val="1"/>
                <c:pt idx="0">
                  <c:v>∆D1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'arcsin differentiation'!$H$2:$H$101</c:f>
              <c:numCache>
                <c:formatCode>General</c:formatCode>
                <c:ptCount val="100"/>
                <c:pt idx="0">
                  <c:v>1.666741671124683E-5</c:v>
                </c:pt>
                <c:pt idx="1">
                  <c:v>6.6682837633579776E-5</c:v>
                </c:pt>
                <c:pt idx="2">
                  <c:v>1.1674163330405769E-4</c:v>
                </c:pt>
                <c:pt idx="3">
                  <c:v>1.6687392921220978E-4</c:v>
                </c:pt>
                <c:pt idx="4">
                  <c:v>2.1710999961101183E-4</c:v>
                </c:pt>
                <c:pt idx="5">
                  <c:v>2.6748032869552935E-4</c:v>
                </c:pt>
                <c:pt idx="6">
                  <c:v>3.1801567269053554E-4</c:v>
                </c:pt>
                <c:pt idx="7">
                  <c:v>3.6874712305831305E-4</c:v>
                </c:pt>
                <c:pt idx="8">
                  <c:v>4.1970617120488083E-4</c:v>
                </c:pt>
                <c:pt idx="9">
                  <c:v>4.7092477481652681E-4</c:v>
                </c:pt>
                <c:pt idx="10">
                  <c:v>5.224354263090521E-4</c:v>
                </c:pt>
                <c:pt idx="11">
                  <c:v>5.742712235350286E-4</c:v>
                </c:pt>
                <c:pt idx="12">
                  <c:v>6.264659432090382E-4</c:v>
                </c:pt>
                <c:pt idx="13">
                  <c:v>6.7905411729382765E-4</c:v>
                </c:pt>
                <c:pt idx="14">
                  <c:v>7.3207111286044738E-4</c:v>
                </c:pt>
                <c:pt idx="15">
                  <c:v>7.8555321564193143E-4</c:v>
                </c:pt>
                <c:pt idx="16">
                  <c:v>8.3953771791179794E-4</c:v>
                </c:pt>
                <c:pt idx="17">
                  <c:v>8.9406301094744451E-4</c:v>
                </c:pt>
                <c:pt idx="18">
                  <c:v>9.4916868282974025E-4</c:v>
                </c:pt>
                <c:pt idx="19">
                  <c:v>1.0048956218277258E-3</c:v>
                </c:pt>
                <c:pt idx="20">
                  <c:v>1.0612861262331863E-3</c:v>
                </c:pt>
                <c:pt idx="21">
                  <c:v>1.1183840212056712E-3</c:v>
                </c:pt>
                <c:pt idx="22">
                  <c:v>1.1762347831629704E-3</c:v>
                </c:pt>
                <c:pt idx="23">
                  <c:v>1.2348856728778411E-3</c:v>
                </c:pt>
                <c:pt idx="24">
                  <c:v>1.2943858777384729E-3</c:v>
                </c:pt>
                <c:pt idx="25">
                  <c:v>1.3547866644106066E-3</c:v>
                </c:pt>
                <c:pt idx="26">
                  <c:v>1.4161415427778384E-3</c:v>
                </c:pt>
                <c:pt idx="27">
                  <c:v>1.4785064424192814E-3</c:v>
                </c:pt>
                <c:pt idx="28">
                  <c:v>1.5419399028395019E-3</c:v>
                </c:pt>
                <c:pt idx="29">
                  <c:v>1.6065032789473889E-3</c:v>
                </c:pt>
                <c:pt idx="30">
                  <c:v>1.67226096320857E-3</c:v>
                </c:pt>
                <c:pt idx="31">
                  <c:v>1.7392806265482859E-3</c:v>
                </c:pt>
                <c:pt idx="32">
                  <c:v>1.807633479568363E-3</c:v>
                </c:pt>
                <c:pt idx="33">
                  <c:v>1.8773945566985029E-3</c:v>
                </c:pt>
                <c:pt idx="34">
                  <c:v>1.9486430253693784E-3</c:v>
                </c:pt>
                <c:pt idx="35">
                  <c:v>2.0214625234062805E-3</c:v>
                </c:pt>
                <c:pt idx="36">
                  <c:v>2.0959415272410382E-3</c:v>
                </c:pt>
                <c:pt idx="37">
                  <c:v>2.172173755136105E-3</c:v>
                </c:pt>
                <c:pt idx="38">
                  <c:v>2.2502586086461762E-3</c:v>
                </c:pt>
                <c:pt idx="39">
                  <c:v>2.3303016575246431E-3</c:v>
                </c:pt>
                <c:pt idx="40">
                  <c:v>2.4124151727111368E-3</c:v>
                </c:pt>
                <c:pt idx="41">
                  <c:v>2.4967187133450343E-3</c:v>
                </c:pt>
                <c:pt idx="42">
                  <c:v>2.5833397745644001E-3</c:v>
                </c:pt>
                <c:pt idx="43">
                  <c:v>2.6724145033272984E-3</c:v>
                </c:pt>
                <c:pt idx="44">
                  <c:v>2.7640884912467829E-3</c:v>
                </c:pt>
                <c:pt idx="45">
                  <c:v>2.8585176540692351E-3</c:v>
                </c:pt>
                <c:pt idx="46">
                  <c:v>2.9558692091933066E-3</c:v>
                </c:pt>
                <c:pt idx="47">
                  <c:v>3.0563227645938333E-3</c:v>
                </c:pt>
                <c:pt idx="48">
                  <c:v>3.1600715339142227E-3</c:v>
                </c:pt>
                <c:pt idx="49">
                  <c:v>3.2673236955784914E-3</c:v>
                </c:pt>
                <c:pt idx="50">
                  <c:v>3.3783039161956528E-3</c:v>
                </c:pt>
                <c:pt idx="51">
                  <c:v>3.4932550619187525E-3</c:v>
                </c:pt>
                <c:pt idx="52">
                  <c:v>3.6124401256224666E-3</c:v>
                </c:pt>
                <c:pt idx="53">
                  <c:v>3.7361444022464079E-3</c:v>
                </c:pt>
                <c:pt idx="54">
                  <c:v>3.8646779508647437E-3</c:v>
                </c:pt>
                <c:pt idx="55">
                  <c:v>3.9983783880779104E-3</c:v>
                </c:pt>
                <c:pt idx="56">
                  <c:v>4.1376140664569983E-3</c:v>
                </c:pt>
                <c:pt idx="57">
                  <c:v>4.2827877016578834E-3</c:v>
                </c:pt>
                <c:pt idx="58">
                  <c:v>4.4343405231492975E-3</c:v>
                </c:pt>
                <c:pt idx="59">
                  <c:v>4.592757040162627E-3</c:v>
                </c:pt>
                <c:pt idx="60">
                  <c:v>4.7585705310613235E-3</c:v>
                </c:pt>
                <c:pt idx="61">
                  <c:v>4.9323693881704236E-3</c:v>
                </c:pt>
                <c:pt idx="62">
                  <c:v>5.1148044776782404E-3</c:v>
                </c:pt>
                <c:pt idx="63">
                  <c:v>5.3065977093960347E-3</c:v>
                </c:pt>
                <c:pt idx="64">
                  <c:v>5.5085520549962939E-3</c:v>
                </c:pt>
                <c:pt idx="65">
                  <c:v>5.721563308932991E-3</c:v>
                </c:pt>
                <c:pt idx="66">
                  <c:v>5.9466339559611191E-3</c:v>
                </c:pt>
                <c:pt idx="67">
                  <c:v>6.1848895996213429E-3</c:v>
                </c:pt>
                <c:pt idx="68">
                  <c:v>6.4375985208537743E-3</c:v>
                </c:pt>
                <c:pt idx="69">
                  <c:v>6.706195085515833E-3</c:v>
                </c:pt>
                <c:pt idx="70">
                  <c:v>6.9923079143600535E-3</c:v>
                </c:pt>
                <c:pt idx="71">
                  <c:v>7.297793986587804E-3</c:v>
                </c:pt>
                <c:pt idx="72">
                  <c:v>7.6247801871176099E-3</c:v>
                </c:pt>
                <c:pt idx="73">
                  <c:v>7.9757142662294916E-3</c:v>
                </c:pt>
                <c:pt idx="74">
                  <c:v>8.3534277962437637E-3</c:v>
                </c:pt>
                <c:pt idx="75">
                  <c:v>8.7612145560243982E-3</c:v>
                </c:pt>
                <c:pt idx="76">
                  <c:v>9.2029289422347563E-3</c:v>
                </c:pt>
                <c:pt idx="77">
                  <c:v>9.6831106432258406E-3</c:v>
                </c:pt>
                <c:pt idx="78">
                  <c:v>1.0207144134372135E-2</c:v>
                </c:pt>
                <c:pt idx="79">
                  <c:v>1.0781464897044988E-2</c:v>
                </c:pt>
                <c:pt idx="80">
                  <c:v>1.1413829152627383E-2</c:v>
                </c:pt>
                <c:pt idx="81">
                  <c:v>1.2113671174336848E-2</c:v>
                </c:pt>
                <c:pt idx="82">
                  <c:v>1.2892583255714941E-2</c:v>
                </c:pt>
                <c:pt idx="83">
                  <c:v>1.3764970451544378E-2</c:v>
                </c:pt>
                <c:pt idx="84">
                  <c:v>1.4748959156643293E-2</c:v>
                </c:pt>
                <c:pt idx="85">
                  <c:v>1.5867682302723066E-2</c:v>
                </c:pt>
                <c:pt idx="86">
                  <c:v>1.7151136888716886E-2</c:v>
                </c:pt>
                <c:pt idx="87">
                  <c:v>1.863893516869615E-2</c:v>
                </c:pt>
                <c:pt idx="88">
                  <c:v>2.0384495074128494E-2</c:v>
                </c:pt>
                <c:pt idx="89">
                  <c:v>2.2461632711876962E-2</c:v>
                </c:pt>
                <c:pt idx="90">
                  <c:v>2.497533428374038E-2</c:v>
                </c:pt>
                <c:pt idx="91">
                  <c:v>2.8080166834506707E-2</c:v>
                </c:pt>
                <c:pt idx="92">
                  <c:v>3.20135026853837E-2</c:v>
                </c:pt>
                <c:pt idx="93">
                  <c:v>3.7159640872753842E-2</c:v>
                </c:pt>
                <c:pt idx="94">
                  <c:v>4.4184577199827484E-2</c:v>
                </c:pt>
                <c:pt idx="95">
                  <c:v>5.4353006664114495E-2</c:v>
                </c:pt>
                <c:pt idx="96">
                  <c:v>7.0400567405009509E-2</c:v>
                </c:pt>
                <c:pt idx="97">
                  <c:v>9.9579947615822756E-2</c:v>
                </c:pt>
                <c:pt idx="98">
                  <c:v>0.17001307027494103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9-4E83-BD67-8F83EEEC2A6C}"/>
            </c:ext>
          </c:extLst>
        </c:ser>
        <c:ser>
          <c:idx val="1"/>
          <c:order val="1"/>
          <c:tx>
            <c:strRef>
              <c:f>'arcsin differentiation'!$I$1</c:f>
              <c:strCache>
                <c:ptCount val="1"/>
                <c:pt idx="0">
                  <c:v>∆D2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'arcsin differentiation'!$I$2:$I$101</c:f>
              <c:numCache>
                <c:formatCode>General</c:formatCode>
                <c:ptCount val="100"/>
                <c:pt idx="0">
                  <c:v>-3.3343836102317503E-5</c:v>
                </c:pt>
                <c:pt idx="1">
                  <c:v>-3.3379702017231422E-5</c:v>
                </c:pt>
                <c:pt idx="2">
                  <c:v>-3.3442342164045038E-5</c:v>
                </c:pt>
                <c:pt idx="3">
                  <c:v>-3.3531890705048713E-5</c:v>
                </c:pt>
                <c:pt idx="4">
                  <c:v>-3.3648538873906049E-5</c:v>
                </c:pt>
                <c:pt idx="5">
                  <c:v>-3.3792535814013212E-5</c:v>
                </c:pt>
                <c:pt idx="6">
                  <c:v>-3.396418963132902E-5</c:v>
                </c:pt>
                <c:pt idx="7">
                  <c:v>-3.4163868800573426E-5</c:v>
                </c:pt>
                <c:pt idx="8">
                  <c:v>-3.4392003692316749E-5</c:v>
                </c:pt>
                <c:pt idx="9">
                  <c:v>-3.4649088576187793E-5</c:v>
                </c:pt>
                <c:pt idx="10">
                  <c:v>-3.4935683737138302E-5</c:v>
                </c:pt>
                <c:pt idx="11">
                  <c:v>-3.5252418049951096E-5</c:v>
                </c:pt>
                <c:pt idx="12">
                  <c:v>-3.5599991779182423E-5</c:v>
                </c:pt>
                <c:pt idx="13">
                  <c:v>-3.5979179859449114E-5</c:v>
                </c:pt>
                <c:pt idx="14">
                  <c:v>-3.6390835391096931E-5</c:v>
                </c:pt>
                <c:pt idx="15">
                  <c:v>-3.6835893738599711E-5</c:v>
                </c:pt>
                <c:pt idx="16">
                  <c:v>-3.7315376877229244E-5</c:v>
                </c:pt>
                <c:pt idx="17">
                  <c:v>-3.7830398448126498E-5</c:v>
                </c:pt>
                <c:pt idx="18">
                  <c:v>-3.8382169049141377E-5</c:v>
                </c:pt>
                <c:pt idx="19">
                  <c:v>-3.8972002381503888E-5</c:v>
                </c:pt>
                <c:pt idx="20">
                  <c:v>-3.9601321870009475E-5</c:v>
                </c:pt>
                <c:pt idx="21">
                  <c:v>-4.0271667850548526E-5</c:v>
                </c:pt>
                <c:pt idx="22">
                  <c:v>-4.0984705854904846E-5</c:v>
                </c:pt>
                <c:pt idx="23">
                  <c:v>-4.1742235294781022E-5</c:v>
                </c:pt>
                <c:pt idx="24">
                  <c:v>-4.2546199378646862E-5</c:v>
                </c:pt>
                <c:pt idx="25">
                  <c:v>-4.3398695835114694E-5</c:v>
                </c:pt>
                <c:pt idx="26">
                  <c:v>-4.4301988855398161E-5</c:v>
                </c:pt>
                <c:pt idx="27">
                  <c:v>-4.5258522188611287E-5</c:v>
                </c:pt>
                <c:pt idx="28">
                  <c:v>-4.6270933664231956E-5</c:v>
                </c:pt>
                <c:pt idx="29">
                  <c:v>-4.7342071106759039E-5</c:v>
                </c:pt>
                <c:pt idx="30">
                  <c:v>-4.8475010214900864E-5</c:v>
                </c:pt>
                <c:pt idx="31">
                  <c:v>-4.9673073932863565E-5</c:v>
                </c:pt>
                <c:pt idx="32">
                  <c:v>-5.0939854360127405E-5</c:v>
                </c:pt>
                <c:pt idx="33">
                  <c:v>-5.2279236647426832E-5</c:v>
                </c:pt>
                <c:pt idx="34">
                  <c:v>-5.3695425955601601E-5</c:v>
                </c:pt>
                <c:pt idx="35">
                  <c:v>-5.5192976926672739E-5</c:v>
                </c:pt>
                <c:pt idx="36">
                  <c:v>-5.6776827172840755E-5</c:v>
                </c:pt>
                <c:pt idx="37">
                  <c:v>-5.8452333841388238E-5</c:v>
                </c:pt>
                <c:pt idx="38">
                  <c:v>-6.0225315250330838E-5</c:v>
                </c:pt>
                <c:pt idx="39">
                  <c:v>-6.2102096879256756E-5</c:v>
                </c:pt>
                <c:pt idx="40">
                  <c:v>-6.4089563173763906E-5</c:v>
                </c:pt>
                <c:pt idx="41">
                  <c:v>-6.6195215799710891E-5</c:v>
                </c:pt>
                <c:pt idx="42">
                  <c:v>-6.8427238878595873E-5</c:v>
                </c:pt>
                <c:pt idx="43">
                  <c:v>-7.079457288947219E-5</c:v>
                </c:pt>
                <c:pt idx="44">
                  <c:v>-7.330699779226688E-5</c:v>
                </c:pt>
                <c:pt idx="45">
                  <c:v>-7.597522720922358E-5</c:v>
                </c:pt>
                <c:pt idx="46">
                  <c:v>-7.8811015440263707E-5</c:v>
                </c:pt>
                <c:pt idx="47">
                  <c:v>-8.1827278696701745E-5</c:v>
                </c:pt>
                <c:pt idx="48">
                  <c:v>-8.5038233607514295E-5</c:v>
                </c:pt>
                <c:pt idx="49">
                  <c:v>-8.8459555216098399E-5</c:v>
                </c:pt>
                <c:pt idx="50">
                  <c:v>-9.2108557836913048E-5</c:v>
                </c:pt>
                <c:pt idx="51">
                  <c:v>-9.6004402820465363E-5</c:v>
                </c:pt>
                <c:pt idx="52">
                  <c:v>-1.0016833756326706E-4</c:v>
                </c:pt>
                <c:pt idx="53">
                  <c:v>-1.0462397170699673E-4</c:v>
                </c:pt>
                <c:pt idx="54">
                  <c:v>-1.0939759641900577E-4</c:v>
                </c:pt>
                <c:pt idx="55">
                  <c:v>-1.1451855570137756E-4</c:v>
                </c:pt>
                <c:pt idx="56">
                  <c:v>-1.2001967903690834E-4</c:v>
                </c:pt>
                <c:pt idx="57">
                  <c:v>-1.2593778658678094E-4</c:v>
                </c:pt>
                <c:pt idx="58">
                  <c:v>-1.3231428300177682E-4</c:v>
                </c:pt>
                <c:pt idx="59">
                  <c:v>-1.3919585576278119E-4</c:v>
                </c:pt>
                <c:pt idx="60">
                  <c:v>-1.4663530137148939E-4</c:v>
                </c:pt>
                <c:pt idx="61">
                  <c:v>-1.5469250593981966E-4</c:v>
                </c:pt>
                <c:pt idx="62">
                  <c:v>-1.6343561429908688E-4</c:v>
                </c:pt>
                <c:pt idx="63">
                  <c:v>-1.7294243009333734E-4</c:v>
                </c:pt>
                <c:pt idx="64">
                  <c:v>-1.8330210064059903E-4</c:v>
                </c:pt>
                <c:pt idx="65">
                  <c:v>-1.9461715416601468E-4</c:v>
                </c:pt>
                <c:pt idx="66">
                  <c:v>-2.0700597703979053E-4</c:v>
                </c:pt>
                <c:pt idx="67">
                  <c:v>-2.2060584209763559E-4</c:v>
                </c:pt>
                <c:pt idx="68">
                  <c:v>-2.3557663304907831E-4</c:v>
                </c:pt>
                <c:pt idx="69">
                  <c:v>-2.521054537196418E-4</c:v>
                </c:pt>
                <c:pt idx="70">
                  <c:v>-2.7041237136464654E-4</c:v>
                </c:pt>
                <c:pt idx="71">
                  <c:v>-2.9075762244172603E-4</c:v>
                </c:pt>
                <c:pt idx="72">
                  <c:v>-3.1345072482072867E-4</c:v>
                </c:pt>
                <c:pt idx="73">
                  <c:v>-3.3886209249134834E-4</c:v>
                </c:pt>
                <c:pt idx="74">
                  <c:v>-3.6743797172132008E-4</c:v>
                </c:pt>
                <c:pt idx="75">
                  <c:v>-3.9971982850055905E-4</c:v>
                </c:pt>
                <c:pt idx="76">
                  <c:v>-4.3636977027125963E-4</c:v>
                </c:pt>
                <c:pt idx="77">
                  <c:v>-4.7820424709515855E-4</c:v>
                </c:pt>
                <c:pt idx="78">
                  <c:v>-5.2623926207161133E-4</c:v>
                </c:pt>
                <c:pt idx="79">
                  <c:v>-5.8175181142717072E-4</c:v>
                </c:pt>
                <c:pt idx="80">
                  <c:v>-6.4636456942142025E-4</c:v>
                </c:pt>
                <c:pt idx="81">
                  <c:v>-7.221644375466098E-4</c:v>
                </c:pt>
                <c:pt idx="82">
                  <c:v>-8.118713663864723E-4</c:v>
                </c:pt>
                <c:pt idx="83">
                  <c:v>-9.1908337712504182E-4</c:v>
                </c:pt>
                <c:pt idx="84">
                  <c:v>-1.0486397858684923E-3</c:v>
                </c:pt>
                <c:pt idx="85">
                  <c:v>-1.2071726085391087E-3</c:v>
                </c:pt>
                <c:pt idx="86">
                  <c:v>-1.403966456000885E-3</c:v>
                </c:pt>
                <c:pt idx="87">
                  <c:v>-1.6523412820989363E-3</c:v>
                </c:pt>
                <c:pt idx="88">
                  <c:v>-1.9719559040365852E-3</c:v>
                </c:pt>
                <c:pt idx="89">
                  <c:v>-2.3928068451741706E-3</c:v>
                </c:pt>
                <c:pt idx="90">
                  <c:v>-2.9625166035608E-3</c:v>
                </c:pt>
                <c:pt idx="91">
                  <c:v>-3.760417829965492E-3</c:v>
                </c:pt>
                <c:pt idx="92">
                  <c:v>-4.9267971442534366E-3</c:v>
                </c:pt>
                <c:pt idx="93">
                  <c:v>-6.7293720456392371E-3</c:v>
                </c:pt>
                <c:pt idx="94">
                  <c:v>-9.7334051508351921E-3</c:v>
                </c:pt>
                <c:pt idx="95">
                  <c:v>-1.5314186515327842E-2</c:v>
                </c:pt>
                <c:pt idx="96">
                  <c:v>-2.7628601582897636E-2</c:v>
                </c:pt>
                <c:pt idx="97">
                  <c:v>-6.5302239548380797E-2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99-4E83-BD67-8F83EEEC2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651960"/>
        <c:axId val="584651320"/>
      </c:lineChart>
      <c:catAx>
        <c:axId val="58465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51320"/>
        <c:crosses val="autoZero"/>
        <c:auto val="1"/>
        <c:lblAlgn val="ctr"/>
        <c:lblOffset val="100"/>
        <c:noMultiLvlLbl val="0"/>
      </c:catAx>
      <c:valAx>
        <c:axId val="58465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5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Breit-Wigner function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'Breit-Wigner function'!$B$2:$B$22</c:f>
              <c:numCache>
                <c:formatCode>General</c:formatCode>
                <c:ptCount val="21"/>
                <c:pt idx="0">
                  <c:v>11</c:v>
                </c:pt>
                <c:pt idx="1">
                  <c:v>11.1</c:v>
                </c:pt>
                <c:pt idx="2">
                  <c:v>11.2</c:v>
                </c:pt>
                <c:pt idx="3">
                  <c:v>11.3</c:v>
                </c:pt>
                <c:pt idx="4">
                  <c:v>11.4</c:v>
                </c:pt>
                <c:pt idx="5">
                  <c:v>11.5</c:v>
                </c:pt>
                <c:pt idx="6">
                  <c:v>11.6</c:v>
                </c:pt>
                <c:pt idx="7">
                  <c:v>11.7</c:v>
                </c:pt>
                <c:pt idx="8">
                  <c:v>11.8</c:v>
                </c:pt>
                <c:pt idx="9">
                  <c:v>11.9</c:v>
                </c:pt>
                <c:pt idx="10">
                  <c:v>12</c:v>
                </c:pt>
                <c:pt idx="11">
                  <c:v>12.1</c:v>
                </c:pt>
                <c:pt idx="12">
                  <c:v>12.2</c:v>
                </c:pt>
                <c:pt idx="13">
                  <c:v>12.3</c:v>
                </c:pt>
                <c:pt idx="14">
                  <c:v>12.4</c:v>
                </c:pt>
                <c:pt idx="15">
                  <c:v>12.5</c:v>
                </c:pt>
                <c:pt idx="16">
                  <c:v>12.6</c:v>
                </c:pt>
                <c:pt idx="17">
                  <c:v>12.7</c:v>
                </c:pt>
                <c:pt idx="18">
                  <c:v>12.8</c:v>
                </c:pt>
                <c:pt idx="19">
                  <c:v>12.9</c:v>
                </c:pt>
                <c:pt idx="20">
                  <c:v>13</c:v>
                </c:pt>
              </c:numCache>
            </c:numRef>
          </c:cat>
          <c:val>
            <c:numRef>
              <c:f>'Breit-Wigner function'!$C$2:$C$22</c:f>
              <c:numCache>
                <c:formatCode>General</c:formatCode>
                <c:ptCount val="21"/>
                <c:pt idx="0">
                  <c:v>0.15915494309189535</c:v>
                </c:pt>
                <c:pt idx="1">
                  <c:v>0.17586181557115502</c:v>
                </c:pt>
                <c:pt idx="2">
                  <c:v>0.1940913940145064</c:v>
                </c:pt>
                <c:pt idx="3">
                  <c:v>0.21363079609650398</c:v>
                </c:pt>
                <c:pt idx="4">
                  <c:v>0.23405138689984617</c:v>
                </c:pt>
                <c:pt idx="5">
                  <c:v>0.25464790894703254</c:v>
                </c:pt>
                <c:pt idx="6">
                  <c:v>0.27440507429637118</c:v>
                </c:pt>
                <c:pt idx="7">
                  <c:v>0.29202741851723901</c:v>
                </c:pt>
                <c:pt idx="8">
                  <c:v>0.30606719825364492</c:v>
                </c:pt>
                <c:pt idx="9">
                  <c:v>0.315158303152268</c:v>
                </c:pt>
                <c:pt idx="10">
                  <c:v>0.31830988618379069</c:v>
                </c:pt>
                <c:pt idx="11">
                  <c:v>0.315158303152268</c:v>
                </c:pt>
                <c:pt idx="12">
                  <c:v>0.30606719825364492</c:v>
                </c:pt>
                <c:pt idx="13">
                  <c:v>0.29202741851723901</c:v>
                </c:pt>
                <c:pt idx="14">
                  <c:v>0.27440507429637118</c:v>
                </c:pt>
                <c:pt idx="15">
                  <c:v>0.25464790894703254</c:v>
                </c:pt>
                <c:pt idx="16">
                  <c:v>0.23405138689984617</c:v>
                </c:pt>
                <c:pt idx="17">
                  <c:v>0.21363079609650398</c:v>
                </c:pt>
                <c:pt idx="18">
                  <c:v>0.1940913940145064</c:v>
                </c:pt>
                <c:pt idx="19">
                  <c:v>0.17586181557115502</c:v>
                </c:pt>
                <c:pt idx="20">
                  <c:v>0.15915494309189535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1-4C62-9E62-75C46E140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6320477"/>
        <c:axId val="11506394"/>
      </c:lineChart>
      <c:catAx>
        <c:axId val="86320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mass</a:t>
                </a:r>
                <a:r>
                  <a:rPr lang="en-GB" b="0" baseline="0"/>
                  <a:t> (MeV/c^2)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506394"/>
        <c:crosses val="autoZero"/>
        <c:auto val="1"/>
        <c:lblAlgn val="ctr"/>
        <c:lblOffset val="100"/>
        <c:noMultiLvlLbl val="1"/>
      </c:catAx>
      <c:valAx>
        <c:axId val="115063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Probability (c^2/MeV)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632047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681486</xdr:colOff>
      <xdr:row>19</xdr:row>
      <xdr:rowOff>168214</xdr:rowOff>
    </xdr:from>
    <xdr:to>
      <xdr:col>10</xdr:col>
      <xdr:colOff>319177</xdr:colOff>
      <xdr:row>52</xdr:row>
      <xdr:rowOff>129397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BB2E7-857A-44BE-A464-BFEDA0F55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168215</xdr:colOff>
      <xdr:row>3</xdr:row>
      <xdr:rowOff>51757</xdr:rowOff>
    </xdr:from>
    <xdr:to>
      <xdr:col>17</xdr:col>
      <xdr:colOff>47445</xdr:colOff>
      <xdr:row>15</xdr:row>
      <xdr:rowOff>34505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91E7D-7473-4B34-8737-84B0F3923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172528</xdr:colOff>
      <xdr:row>15</xdr:row>
      <xdr:rowOff>38818</xdr:rowOff>
    </xdr:from>
    <xdr:to>
      <xdr:col>17</xdr:col>
      <xdr:colOff>51758</xdr:colOff>
      <xdr:row>30</xdr:row>
      <xdr:rowOff>64697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E4C231-8882-4E30-939F-6D955D25C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297720</xdr:colOff>
      <xdr:row>11</xdr:row>
      <xdr:rowOff>142200</xdr:rowOff>
    </xdr:from>
    <xdr:to>
      <xdr:col>12</xdr:col>
      <xdr:colOff>176760</xdr:colOff>
      <xdr:row>26</xdr:row>
      <xdr:rowOff>167760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opLeftCell="A17" zoomScaleNormal="100" workbookViewId="0">
      <selection activeCell="L19" sqref="L19"/>
    </sheetView>
  </sheetViews>
  <sheetFormatPr defaultRowHeight="14.3" x14ac:dyDescent="0.25"/>
  <cols>
    <col min="1" max="1" width="8.5" customWidth="1"/>
    <col min="2" max="2" width="22.75" customWidth="1"/>
    <col min="3" max="3" width="12.5" customWidth="1"/>
    <col min="4" max="4" width="8.5" customWidth="1"/>
    <col min="5" max="5" width="11.5"/>
    <col min="6" max="6" width="9.875" customWidth="1"/>
    <col min="7" max="7" width="13.5" customWidth="1"/>
    <col min="8" max="8" width="9.875" customWidth="1"/>
    <col min="9" max="9" width="13.125" customWidth="1"/>
    <col min="10" max="10" width="8.5" customWidth="1"/>
    <col min="11" max="11" width="11.5"/>
    <col min="12" max="12" width="14" customWidth="1"/>
    <col min="13" max="13" width="20.125" customWidth="1"/>
    <col min="14" max="14" width="12.5" customWidth="1"/>
    <col min="15" max="1025" width="8.5" customWidth="1"/>
  </cols>
  <sheetData>
    <row r="1" spans="1:15" x14ac:dyDescent="0.25">
      <c r="A1" s="14" t="s">
        <v>0</v>
      </c>
      <c r="B1" s="14"/>
      <c r="C1" s="14"/>
      <c r="D1" s="14"/>
      <c r="F1" s="14" t="s">
        <v>1</v>
      </c>
      <c r="G1" s="14"/>
      <c r="H1" s="14"/>
      <c r="I1" s="14"/>
      <c r="J1" s="14"/>
      <c r="K1" s="13" t="s">
        <v>2</v>
      </c>
      <c r="L1" s="13"/>
      <c r="M1" s="106" t="s">
        <v>3</v>
      </c>
      <c r="N1" s="13"/>
    </row>
    <row r="2" spans="1:15" x14ac:dyDescent="0.25">
      <c r="A2" s="15" t="s">
        <v>4</v>
      </c>
      <c r="B2" s="15" t="s">
        <v>5</v>
      </c>
      <c r="C2" s="16" t="s">
        <v>6</v>
      </c>
      <c r="D2" s="17" t="s">
        <v>7</v>
      </c>
      <c r="E2" s="18"/>
      <c r="F2" s="19" t="s">
        <v>8</v>
      </c>
      <c r="G2" s="20" t="s">
        <v>9</v>
      </c>
      <c r="H2" s="20" t="s">
        <v>10</v>
      </c>
      <c r="I2" s="20" t="s">
        <v>11</v>
      </c>
      <c r="J2" s="20" t="s">
        <v>12</v>
      </c>
      <c r="K2" s="21" t="s">
        <v>13</v>
      </c>
      <c r="L2" s="22" t="s">
        <v>14</v>
      </c>
      <c r="M2" s="28" t="s">
        <v>13</v>
      </c>
      <c r="N2" s="22" t="s">
        <v>14</v>
      </c>
    </row>
    <row r="3" spans="1:15" x14ac:dyDescent="0.25">
      <c r="A3" s="21">
        <v>490</v>
      </c>
      <c r="B3" s="21">
        <f t="shared" ref="B3:B12" si="0">1/A3</f>
        <v>2.0408163265306124E-3</v>
      </c>
      <c r="C3" s="23">
        <v>16.399999999999999</v>
      </c>
      <c r="D3" s="22">
        <v>0.09</v>
      </c>
      <c r="F3" s="21">
        <f t="shared" ref="F3:F12" si="1">B3*B3/D3/D3</f>
        <v>5.1418904674492636E-4</v>
      </c>
      <c r="G3" s="23">
        <f t="shared" ref="G3:G12" si="2">B3/D3/D3</f>
        <v>0.25195263290501391</v>
      </c>
      <c r="H3" s="23">
        <f t="shared" ref="H3:H12" si="3">D3^-2</f>
        <v>123.4567901234568</v>
      </c>
      <c r="I3" s="23">
        <f t="shared" ref="I3:I12" si="4">B3*C3/D3/D3</f>
        <v>4.1320231796422275</v>
      </c>
      <c r="J3" s="23">
        <f t="shared" ref="J3:J12" si="5">C3/D3/D3</f>
        <v>2024.6913580246912</v>
      </c>
      <c r="K3" s="21">
        <f t="shared" ref="K3:K12" si="6">J$17*B3+J$18</f>
        <v>16.484909627543917</v>
      </c>
      <c r="L3" s="22">
        <f t="shared" ref="L3:L12" si="7">((C3-K3)/D3)^2</f>
        <v>0.8900796110675312</v>
      </c>
      <c r="M3" s="28">
        <f t="shared" ref="M3:M12" si="8">N$25*B3-2.85*0.3</f>
        <v>16.449727456027173</v>
      </c>
      <c r="N3" s="22">
        <f t="shared" ref="N3:N12" si="9">((C3-M3)/D3)^2</f>
        <v>0.30528640530055978</v>
      </c>
    </row>
    <row r="4" spans="1:15" x14ac:dyDescent="0.25">
      <c r="A4" s="21">
        <v>521</v>
      </c>
      <c r="B4" s="21">
        <f t="shared" si="0"/>
        <v>1.9193857965451055E-3</v>
      </c>
      <c r="C4" s="23">
        <v>15.5</v>
      </c>
      <c r="D4" s="22">
        <v>0.09</v>
      </c>
      <c r="F4" s="21">
        <f t="shared" si="1"/>
        <v>4.5481997975050487E-4</v>
      </c>
      <c r="G4" s="23">
        <f t="shared" si="2"/>
        <v>0.23696120945001306</v>
      </c>
      <c r="H4" s="23">
        <f t="shared" si="3"/>
        <v>123.4567901234568</v>
      </c>
      <c r="I4" s="23">
        <f t="shared" si="4"/>
        <v>3.6728987464752025</v>
      </c>
      <c r="J4" s="23">
        <f t="shared" si="5"/>
        <v>1913.5802469135804</v>
      </c>
      <c r="K4" s="21">
        <f t="shared" si="6"/>
        <v>15.44687595400563</v>
      </c>
      <c r="L4" s="22">
        <f t="shared" si="7"/>
        <v>0.34841534108788846</v>
      </c>
      <c r="M4" s="28">
        <f t="shared" si="8"/>
        <v>15.420079565169505</v>
      </c>
      <c r="N4" s="22">
        <f t="shared" si="9"/>
        <v>0.78855258067843859</v>
      </c>
    </row>
    <row r="5" spans="1:15" x14ac:dyDescent="0.25">
      <c r="A5" s="21">
        <v>553</v>
      </c>
      <c r="B5" s="21">
        <f t="shared" si="0"/>
        <v>1.8083182640144665E-3</v>
      </c>
      <c r="C5" s="23">
        <v>14.3</v>
      </c>
      <c r="D5" s="22">
        <v>0.09</v>
      </c>
      <c r="F5" s="21">
        <f t="shared" si="1"/>
        <v>4.0370554863806106E-4</v>
      </c>
      <c r="G5" s="23">
        <f t="shared" si="2"/>
        <v>0.22324916839684772</v>
      </c>
      <c r="H5" s="23">
        <f t="shared" si="3"/>
        <v>123.4567901234568</v>
      </c>
      <c r="I5" s="23">
        <f t="shared" si="4"/>
        <v>3.1924631080749224</v>
      </c>
      <c r="J5" s="23">
        <f t="shared" si="5"/>
        <v>1765.4320987654326</v>
      </c>
      <c r="K5" s="21">
        <f t="shared" si="6"/>
        <v>14.497429066000009</v>
      </c>
      <c r="L5" s="22">
        <f t="shared" si="7"/>
        <v>4.8121279137821942</v>
      </c>
      <c r="M5" s="28">
        <f t="shared" si="8"/>
        <v>14.478302809137999</v>
      </c>
      <c r="N5" s="22">
        <f t="shared" si="9"/>
        <v>3.9249249069754706</v>
      </c>
    </row>
    <row r="6" spans="1:15" x14ac:dyDescent="0.25">
      <c r="A6" s="21">
        <v>629</v>
      </c>
      <c r="B6" s="21">
        <f t="shared" si="0"/>
        <v>1.589825119236884E-3</v>
      </c>
      <c r="C6" s="23">
        <v>13.1</v>
      </c>
      <c r="D6" s="22">
        <v>0.09</v>
      </c>
      <c r="F6" s="21">
        <f t="shared" si="1"/>
        <v>3.1204245799463864E-4</v>
      </c>
      <c r="G6" s="23">
        <f t="shared" si="2"/>
        <v>0.19627470607862765</v>
      </c>
      <c r="H6" s="23">
        <f t="shared" si="3"/>
        <v>123.4567901234568</v>
      </c>
      <c r="I6" s="23">
        <f t="shared" si="4"/>
        <v>2.5711986496300221</v>
      </c>
      <c r="J6" s="23">
        <f t="shared" si="5"/>
        <v>1617.2839506172838</v>
      </c>
      <c r="K6" s="21">
        <f t="shared" si="6"/>
        <v>12.629667789297383</v>
      </c>
      <c r="L6" s="22">
        <f t="shared" si="7"/>
        <v>27.310171410421116</v>
      </c>
      <c r="M6" s="28">
        <f t="shared" si="8"/>
        <v>12.625630291658686</v>
      </c>
      <c r="N6" s="22">
        <f t="shared" si="9"/>
        <v>27.781064221212738</v>
      </c>
    </row>
    <row r="7" spans="1:15" x14ac:dyDescent="0.25">
      <c r="A7" s="21">
        <v>729</v>
      </c>
      <c r="B7" s="21">
        <f t="shared" si="0"/>
        <v>1.3717421124828531E-3</v>
      </c>
      <c r="C7" s="23">
        <v>10.6</v>
      </c>
      <c r="D7" s="22">
        <v>0.09</v>
      </c>
      <c r="F7" s="21">
        <f t="shared" si="1"/>
        <v>2.3230573125418772E-4</v>
      </c>
      <c r="G7" s="23">
        <f t="shared" si="2"/>
        <v>0.16935087808430285</v>
      </c>
      <c r="H7" s="23">
        <f t="shared" si="3"/>
        <v>123.4567901234568</v>
      </c>
      <c r="I7" s="23">
        <f t="shared" si="4"/>
        <v>1.7951193076936105</v>
      </c>
      <c r="J7" s="23">
        <f t="shared" si="5"/>
        <v>1308.641975308642</v>
      </c>
      <c r="K7" s="21">
        <f t="shared" si="6"/>
        <v>10.765412526109607</v>
      </c>
      <c r="L7" s="22">
        <f t="shared" si="7"/>
        <v>3.3779387399952503</v>
      </c>
      <c r="M7" s="28">
        <f t="shared" si="8"/>
        <v>10.776435464270662</v>
      </c>
      <c r="N7" s="22">
        <f t="shared" si="9"/>
        <v>3.8431448212844712</v>
      </c>
    </row>
    <row r="8" spans="1:15" x14ac:dyDescent="0.25">
      <c r="A8" s="21">
        <v>775</v>
      </c>
      <c r="B8" s="21">
        <f t="shared" si="0"/>
        <v>1.2903225806451613E-3</v>
      </c>
      <c r="C8" s="23">
        <v>10</v>
      </c>
      <c r="D8" s="22">
        <v>0.09</v>
      </c>
      <c r="F8" s="21">
        <f t="shared" si="1"/>
        <v>2.0554720520034428E-4</v>
      </c>
      <c r="G8" s="23">
        <f t="shared" si="2"/>
        <v>0.15929908403026682</v>
      </c>
      <c r="H8" s="23">
        <f t="shared" si="3"/>
        <v>123.4567901234568</v>
      </c>
      <c r="I8" s="23">
        <f t="shared" si="4"/>
        <v>1.5929908403026682</v>
      </c>
      <c r="J8" s="23">
        <f t="shared" si="5"/>
        <v>1234.5679012345679</v>
      </c>
      <c r="K8" s="21">
        <f t="shared" si="6"/>
        <v>10.069407857915092</v>
      </c>
      <c r="L8" s="22">
        <f t="shared" si="7"/>
        <v>0.59474700498291089</v>
      </c>
      <c r="M8" s="28">
        <f t="shared" si="8"/>
        <v>10.086053488326856</v>
      </c>
      <c r="N8" s="22">
        <f t="shared" si="9"/>
        <v>0.91422257447164723</v>
      </c>
    </row>
    <row r="9" spans="1:15" x14ac:dyDescent="0.25">
      <c r="A9" s="21">
        <v>824</v>
      </c>
      <c r="B9" s="21">
        <f t="shared" si="0"/>
        <v>1.2135922330097086E-3</v>
      </c>
      <c r="C9" s="23">
        <v>9.5</v>
      </c>
      <c r="D9" s="22">
        <v>0.09</v>
      </c>
      <c r="F9" s="21">
        <f t="shared" si="1"/>
        <v>1.8182791457055445E-4</v>
      </c>
      <c r="G9" s="23">
        <f t="shared" si="2"/>
        <v>0.14982620160613688</v>
      </c>
      <c r="H9" s="23">
        <f t="shared" si="3"/>
        <v>123.4567901234568</v>
      </c>
      <c r="I9" s="23">
        <f t="shared" si="4"/>
        <v>1.4233489152583003</v>
      </c>
      <c r="J9" s="23">
        <f t="shared" si="5"/>
        <v>1172.8395061728395</v>
      </c>
      <c r="K9" s="21">
        <f t="shared" si="6"/>
        <v>9.4134880934423091</v>
      </c>
      <c r="L9" s="22">
        <f t="shared" si="7"/>
        <v>0.92398888595637596</v>
      </c>
      <c r="M9" s="28">
        <f t="shared" si="8"/>
        <v>9.4354325891423692</v>
      </c>
      <c r="N9" s="22">
        <f t="shared" si="9"/>
        <v>0.514685252451618</v>
      </c>
    </row>
    <row r="10" spans="1:15" x14ac:dyDescent="0.25">
      <c r="A10" s="21">
        <v>876</v>
      </c>
      <c r="B10" s="21">
        <f t="shared" si="0"/>
        <v>1.1415525114155251E-3</v>
      </c>
      <c r="C10" s="23">
        <v>8.6999999999999993</v>
      </c>
      <c r="D10" s="22">
        <v>0.09</v>
      </c>
      <c r="F10" s="21">
        <f t="shared" si="1"/>
        <v>1.6088174522457932E-4</v>
      </c>
      <c r="G10" s="23">
        <f t="shared" si="2"/>
        <v>0.1409324088167315</v>
      </c>
      <c r="H10" s="23">
        <f t="shared" si="3"/>
        <v>123.4567901234568</v>
      </c>
      <c r="I10" s="23">
        <f t="shared" si="4"/>
        <v>1.2261119567055641</v>
      </c>
      <c r="J10" s="23">
        <f t="shared" si="5"/>
        <v>1074.0740740740739</v>
      </c>
      <c r="K10" s="21">
        <f t="shared" si="6"/>
        <v>8.7976655580715803</v>
      </c>
      <c r="L10" s="22">
        <f t="shared" si="7"/>
        <v>1.1776001522757251</v>
      </c>
      <c r="M10" s="28">
        <f t="shared" si="8"/>
        <v>8.8245849925266118</v>
      </c>
      <c r="N10" s="22">
        <f t="shared" si="9"/>
        <v>1.9162247361550726</v>
      </c>
    </row>
    <row r="11" spans="1:15" x14ac:dyDescent="0.25">
      <c r="A11" s="21">
        <v>931</v>
      </c>
      <c r="B11" s="21">
        <f t="shared" si="0"/>
        <v>1.0741138560687433E-3</v>
      </c>
      <c r="C11" s="23">
        <v>8.1999999999999993</v>
      </c>
      <c r="D11" s="22">
        <v>0.09</v>
      </c>
      <c r="F11" s="21">
        <f t="shared" si="1"/>
        <v>1.4243463898751423E-4</v>
      </c>
      <c r="G11" s="23">
        <f t="shared" si="2"/>
        <v>0.13260664889737572</v>
      </c>
      <c r="H11" s="23">
        <f t="shared" si="3"/>
        <v>123.4567901234568</v>
      </c>
      <c r="I11" s="23">
        <f t="shared" si="4"/>
        <v>1.0873745209584809</v>
      </c>
      <c r="J11" s="23">
        <f t="shared" si="5"/>
        <v>1012.3456790123456</v>
      </c>
      <c r="K11" s="21">
        <f t="shared" si="6"/>
        <v>8.2211746611245147</v>
      </c>
      <c r="L11" s="22">
        <f t="shared" si="7"/>
        <v>5.5353860955316421E-2</v>
      </c>
      <c r="M11" s="28">
        <f t="shared" si="8"/>
        <v>8.252751292645879</v>
      </c>
      <c r="N11" s="22">
        <f t="shared" si="9"/>
        <v>0.34354307108780824</v>
      </c>
    </row>
    <row r="12" spans="1:15" x14ac:dyDescent="0.25">
      <c r="A12" s="24">
        <v>990</v>
      </c>
      <c r="B12" s="24">
        <f t="shared" si="0"/>
        <v>1.0101010101010101E-3</v>
      </c>
      <c r="C12" s="25">
        <v>7.7</v>
      </c>
      <c r="D12" s="26">
        <v>0.09</v>
      </c>
      <c r="F12" s="21">
        <f t="shared" si="1"/>
        <v>1.2596346303791125E-4</v>
      </c>
      <c r="G12" s="23">
        <f t="shared" si="2"/>
        <v>0.12470382840753212</v>
      </c>
      <c r="H12" s="23">
        <f t="shared" si="3"/>
        <v>123.4567901234568</v>
      </c>
      <c r="I12" s="23">
        <f t="shared" si="4"/>
        <v>0.96021947873799729</v>
      </c>
      <c r="J12" s="23">
        <f t="shared" si="5"/>
        <v>950.61728395061732</v>
      </c>
      <c r="K12" s="103">
        <f t="shared" si="6"/>
        <v>7.6739688664906822</v>
      </c>
      <c r="L12" s="97">
        <f t="shared" si="7"/>
        <v>8.3656779232090916E-2</v>
      </c>
      <c r="M12" s="28">
        <f t="shared" si="8"/>
        <v>7.7099661145993057</v>
      </c>
      <c r="N12" s="97">
        <f t="shared" si="9"/>
        <v>1.2262153111912423E-2</v>
      </c>
    </row>
    <row r="13" spans="1:15" x14ac:dyDescent="0.25">
      <c r="D13" s="23"/>
      <c r="E13" s="27" t="s">
        <v>15</v>
      </c>
      <c r="F13" s="19">
        <f>SUM(F3:F12)</f>
        <v>2.7337177314032219E-3</v>
      </c>
      <c r="G13" s="20">
        <f>SUM(G3:G12)</f>
        <v>1.7851567666728481</v>
      </c>
      <c r="H13" s="20">
        <f>SUM(H3:H12)</f>
        <v>1234.5679012345679</v>
      </c>
      <c r="I13" s="20">
        <f>SUM(I3:I12)</f>
        <v>21.653748703478993</v>
      </c>
      <c r="J13" s="104">
        <f>SUM(J3:J12)</f>
        <v>14074.074074074077</v>
      </c>
      <c r="K13" s="21" t="s">
        <v>16</v>
      </c>
      <c r="L13" s="97">
        <f>SUM(L3:L12)</f>
        <v>39.574079699756403</v>
      </c>
      <c r="M13" s="28" t="s">
        <v>16</v>
      </c>
      <c r="N13" s="97">
        <f>SUM(N3:N12)</f>
        <v>40.343910722729731</v>
      </c>
    </row>
    <row r="14" spans="1:15" x14ac:dyDescent="0.25">
      <c r="D14" s="23"/>
      <c r="F14" s="29"/>
      <c r="G14" s="29"/>
      <c r="H14" s="29"/>
      <c r="K14" s="98" t="s">
        <v>17</v>
      </c>
      <c r="L14" s="26">
        <f>L13/(COUNT(L3:L12)-2)</f>
        <v>4.9467599624695504</v>
      </c>
      <c r="M14" s="105" t="s">
        <v>17</v>
      </c>
      <c r="N14" s="26">
        <f>N13/(COUNT(N3:N12)-2)</f>
        <v>5.0429888403412164</v>
      </c>
    </row>
    <row r="15" spans="1:15" x14ac:dyDescent="0.25">
      <c r="F15" s="29"/>
      <c r="G15" s="29"/>
      <c r="H15" s="29"/>
    </row>
    <row r="16" spans="1:15" x14ac:dyDescent="0.25">
      <c r="B16" s="27" t="s">
        <v>18</v>
      </c>
      <c r="F16" s="27" t="s">
        <v>19</v>
      </c>
      <c r="H16" s="27"/>
      <c r="K16" s="12" t="s">
        <v>20</v>
      </c>
      <c r="L16" s="12"/>
      <c r="M16" s="11" t="s">
        <v>3</v>
      </c>
      <c r="N16" s="11"/>
      <c r="O16" t="s">
        <v>21</v>
      </c>
    </row>
    <row r="17" spans="2:15" x14ac:dyDescent="0.25">
      <c r="B17" s="30">
        <f>F13</f>
        <v>2.7337177314032219E-3</v>
      </c>
      <c r="C17" s="31">
        <f>G13</f>
        <v>1.7851567666728481</v>
      </c>
      <c r="F17" s="30">
        <f t="array" ref="F17:G18">MINVERSE(B17:C18)</f>
        <v>6560.7267063285044</v>
      </c>
      <c r="G17" s="31">
        <v>-9.4866597960158128</v>
      </c>
      <c r="H17" s="32">
        <f>I13</f>
        <v>21.653748703478993</v>
      </c>
      <c r="I17" t="s">
        <v>22</v>
      </c>
      <c r="J17" s="32">
        <f t="array" ref="J17:J18">MMULT(F17:G18,H17:H18)</f>
        <v>8548.3747263738478</v>
      </c>
      <c r="K17" s="107" t="s">
        <v>23</v>
      </c>
      <c r="L17" s="36">
        <f>4*J17</f>
        <v>34193.498905495391</v>
      </c>
      <c r="M17" s="96" t="s">
        <v>23</v>
      </c>
      <c r="N17" s="31">
        <f>N25*4</f>
        <v>33917.265813813254</v>
      </c>
      <c r="O17" t="s">
        <v>24</v>
      </c>
    </row>
    <row r="18" spans="2:15" x14ac:dyDescent="0.25">
      <c r="B18" s="24">
        <f>G13</f>
        <v>1.7851567666728481</v>
      </c>
      <c r="C18" s="26">
        <f>H13</f>
        <v>1234.5679012345679</v>
      </c>
      <c r="F18" s="24">
        <v>-9.4866597960158128</v>
      </c>
      <c r="G18" s="26">
        <v>1.4527491691664521E-2</v>
      </c>
      <c r="H18" s="33">
        <f>J13</f>
        <v>14074.074074074077</v>
      </c>
      <c r="I18" t="s">
        <v>25</v>
      </c>
      <c r="J18" s="33">
        <v>-0.96075307934148668</v>
      </c>
      <c r="K18" s="34" t="s">
        <v>26</v>
      </c>
      <c r="L18" s="23">
        <f>-J18/0.3</f>
        <v>3.2025102644716226</v>
      </c>
      <c r="M18" s="21" t="s">
        <v>26</v>
      </c>
      <c r="N18" s="97">
        <v>2.85</v>
      </c>
      <c r="O18" t="s">
        <v>27</v>
      </c>
    </row>
    <row r="19" spans="2:15" x14ac:dyDescent="0.25">
      <c r="I19" t="s">
        <v>28</v>
      </c>
      <c r="J19" s="35">
        <f>SQRT(F17)</f>
        <v>80.998312984459773</v>
      </c>
      <c r="K19" s="34" t="s">
        <v>28</v>
      </c>
      <c r="L19" s="23">
        <f>4*J19</f>
        <v>323.99325193783909</v>
      </c>
      <c r="M19" s="21" t="s">
        <v>28</v>
      </c>
      <c r="N19" s="97">
        <f>L19</f>
        <v>323.99325193783909</v>
      </c>
      <c r="O19" t="s">
        <v>24</v>
      </c>
    </row>
    <row r="20" spans="2:15" x14ac:dyDescent="0.25">
      <c r="I20" t="s">
        <v>29</v>
      </c>
      <c r="J20" s="33">
        <f>SQRT(G18)</f>
        <v>0.1205300447675372</v>
      </c>
      <c r="K20" s="108" t="s">
        <v>29</v>
      </c>
      <c r="L20" s="25">
        <f>J20/0.3</f>
        <v>0.4017668158917907</v>
      </c>
      <c r="M20" s="98" t="s">
        <v>29</v>
      </c>
      <c r="N20" s="99" t="s">
        <v>30</v>
      </c>
      <c r="O20" t="s">
        <v>27</v>
      </c>
    </row>
    <row r="22" spans="2:15" x14ac:dyDescent="0.25">
      <c r="M22" s="30" t="s">
        <v>31</v>
      </c>
      <c r="N22" s="31">
        <f>G17/G18</f>
        <v>-653.01429850130285</v>
      </c>
    </row>
    <row r="23" spans="2:15" x14ac:dyDescent="0.25">
      <c r="M23" s="103" t="s">
        <v>32</v>
      </c>
      <c r="N23" s="97">
        <f>(-0.3*2.85-J18)</f>
        <v>0.1057530793414867</v>
      </c>
    </row>
    <row r="24" spans="2:15" x14ac:dyDescent="0.25">
      <c r="M24" s="103" t="s">
        <v>33</v>
      </c>
      <c r="N24" s="97">
        <f>N22*N23</f>
        <v>-69.058272920533554</v>
      </c>
    </row>
    <row r="25" spans="2:15" x14ac:dyDescent="0.25">
      <c r="M25" s="24" t="s">
        <v>34</v>
      </c>
      <c r="N25" s="26">
        <f>J17+N24</f>
        <v>8479.3164534533134</v>
      </c>
    </row>
  </sheetData>
  <mergeCells count="6">
    <mergeCell ref="A1:D1"/>
    <mergeCell ref="F1:J1"/>
    <mergeCell ref="K1:L1"/>
    <mergeCell ref="M1:N1"/>
    <mergeCell ref="K16:L16"/>
    <mergeCell ref="M16:N16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zoomScaleNormal="100" workbookViewId="0">
      <selection activeCell="L1" sqref="L1"/>
    </sheetView>
  </sheetViews>
  <sheetFormatPr defaultRowHeight="14.3" x14ac:dyDescent="0.25"/>
  <cols>
    <col min="1" max="1" width="7.375" customWidth="1"/>
    <col min="2" max="2" width="13.375" customWidth="1"/>
    <col min="3" max="3" width="14.625" customWidth="1"/>
    <col min="4" max="4" width="9.875" customWidth="1"/>
    <col min="5" max="5" width="8.5" customWidth="1"/>
    <col min="6" max="6" width="10.125" customWidth="1"/>
    <col min="7" max="7" width="12.25" customWidth="1"/>
    <col min="8" max="8" width="12" customWidth="1"/>
    <col min="9" max="9" width="12.75" customWidth="1"/>
    <col min="10" max="1025" width="8.5" customWidth="1"/>
  </cols>
  <sheetData>
    <row r="1" spans="1:9" x14ac:dyDescent="0.25">
      <c r="A1" s="15" t="s">
        <v>35</v>
      </c>
      <c r="B1" s="16" t="s">
        <v>36</v>
      </c>
      <c r="C1" s="16" t="s">
        <v>37</v>
      </c>
      <c r="D1" s="16" t="s">
        <v>38</v>
      </c>
      <c r="E1" s="16" t="s">
        <v>39</v>
      </c>
      <c r="F1" s="16" t="s">
        <v>40</v>
      </c>
      <c r="G1" s="16" t="s">
        <v>41</v>
      </c>
      <c r="H1" s="16" t="s">
        <v>42</v>
      </c>
      <c r="I1" s="17" t="s">
        <v>43</v>
      </c>
    </row>
    <row r="2" spans="1:9" x14ac:dyDescent="0.25">
      <c r="A2" s="30">
        <v>0</v>
      </c>
      <c r="B2" s="36">
        <f t="shared" ref="B2:B33" si="0">ASIN(A2)</f>
        <v>0</v>
      </c>
      <c r="C2" s="36">
        <f t="shared" ref="C2:D21" si="1">B3-B2</f>
        <v>1.0000166674167112E-2</v>
      </c>
      <c r="D2" s="36">
        <f t="shared" si="1"/>
        <v>1.0002250562697601E-6</v>
      </c>
      <c r="E2" s="36">
        <f t="shared" ref="E2:E33" si="2">C2/0.01</f>
        <v>1.0000166674167112</v>
      </c>
      <c r="F2" s="36">
        <f t="shared" ref="F2:F33" si="3">(C2-D2/2)/0.01</f>
        <v>0.99996665616389768</v>
      </c>
      <c r="G2" s="36">
        <f t="shared" ref="G2:G33" si="4">1/SQRT(1-A2^2)</f>
        <v>1</v>
      </c>
      <c r="H2" s="36">
        <f t="shared" ref="H2:H33" si="5">(E2-G2)/G2</f>
        <v>1.666741671124683E-5</v>
      </c>
      <c r="I2" s="31">
        <f t="shared" ref="I2:I33" si="6">(F2-G2)/G2</f>
        <v>-3.3343836102317503E-5</v>
      </c>
    </row>
    <row r="3" spans="1:9" x14ac:dyDescent="0.25">
      <c r="A3" s="21">
        <v>0.01</v>
      </c>
      <c r="B3" s="23">
        <f t="shared" si="0"/>
        <v>1.0000166674167112E-2</v>
      </c>
      <c r="C3" s="23">
        <f t="shared" si="1"/>
        <v>1.0001166899223382E-2</v>
      </c>
      <c r="D3" s="23">
        <f t="shared" si="1"/>
        <v>2.0013508630623011E-6</v>
      </c>
      <c r="E3" s="23">
        <f t="shared" si="2"/>
        <v>1.0001166899223382</v>
      </c>
      <c r="F3" s="23">
        <f t="shared" si="3"/>
        <v>1.0000166223791851</v>
      </c>
      <c r="G3" s="23">
        <f t="shared" si="4"/>
        <v>1.0000500037503126</v>
      </c>
      <c r="H3" s="23">
        <f t="shared" si="5"/>
        <v>6.6682837633579776E-5</v>
      </c>
      <c r="I3" s="22">
        <f t="shared" si="6"/>
        <v>-3.3379702017231422E-5</v>
      </c>
    </row>
    <row r="4" spans="1:9" x14ac:dyDescent="0.25">
      <c r="A4" s="21">
        <v>0.02</v>
      </c>
      <c r="B4" s="23">
        <f t="shared" si="0"/>
        <v>2.0001333573390494E-2</v>
      </c>
      <c r="C4" s="23">
        <f t="shared" si="1"/>
        <v>1.0003168250086444E-2</v>
      </c>
      <c r="D4" s="23">
        <f t="shared" si="1"/>
        <v>3.0042804255413225E-6</v>
      </c>
      <c r="E4" s="23">
        <f t="shared" si="2"/>
        <v>1.0003168250086445</v>
      </c>
      <c r="F4" s="23">
        <f t="shared" si="3"/>
        <v>1.0001666109873673</v>
      </c>
      <c r="G4" s="23">
        <f t="shared" si="4"/>
        <v>1.0002000600200069</v>
      </c>
      <c r="H4" s="23">
        <f t="shared" si="5"/>
        <v>1.1674163330405769E-4</v>
      </c>
      <c r="I4" s="22">
        <f t="shared" si="6"/>
        <v>-3.3442342164045038E-5</v>
      </c>
    </row>
    <row r="5" spans="1:9" x14ac:dyDescent="0.25">
      <c r="A5" s="21">
        <v>0.03</v>
      </c>
      <c r="B5" s="23">
        <f t="shared" si="0"/>
        <v>3.0004501823476939E-2</v>
      </c>
      <c r="C5" s="23">
        <f t="shared" si="1"/>
        <v>1.0006172530511986E-2</v>
      </c>
      <c r="D5" s="23">
        <f t="shared" si="1"/>
        <v>4.0099212691054043E-6</v>
      </c>
      <c r="E5" s="23">
        <f t="shared" si="2"/>
        <v>1.0006172530511985</v>
      </c>
      <c r="F5" s="23">
        <f t="shared" si="3"/>
        <v>1.0004167569877433</v>
      </c>
      <c r="G5" s="23">
        <f t="shared" si="4"/>
        <v>1.0004503039779922</v>
      </c>
      <c r="H5" s="23">
        <f t="shared" si="5"/>
        <v>1.6687392921220978E-4</v>
      </c>
      <c r="I5" s="22">
        <f t="shared" si="6"/>
        <v>-3.3531890705048713E-5</v>
      </c>
    </row>
    <row r="6" spans="1:9" x14ac:dyDescent="0.25">
      <c r="A6" s="21">
        <v>0.04</v>
      </c>
      <c r="B6" s="23">
        <f t="shared" si="0"/>
        <v>4.0010674353988925E-2</v>
      </c>
      <c r="C6" s="23">
        <f t="shared" si="1"/>
        <v>1.0010182451781091E-2</v>
      </c>
      <c r="D6" s="23">
        <f t="shared" si="1"/>
        <v>5.0191877273078611E-6</v>
      </c>
      <c r="E6" s="23">
        <f t="shared" si="2"/>
        <v>1.0010182451781091</v>
      </c>
      <c r="F6" s="23">
        <f t="shared" si="3"/>
        <v>1.0007672857917438</v>
      </c>
      <c r="G6" s="23">
        <f t="shared" si="4"/>
        <v>1.0008009612817945</v>
      </c>
      <c r="H6" s="23">
        <f t="shared" si="5"/>
        <v>2.1710999961101183E-4</v>
      </c>
      <c r="I6" s="22">
        <f t="shared" si="6"/>
        <v>-3.3648538873906049E-5</v>
      </c>
    </row>
    <row r="7" spans="1:9" x14ac:dyDescent="0.25">
      <c r="A7" s="21">
        <v>0.05</v>
      </c>
      <c r="B7" s="23">
        <f t="shared" si="0"/>
        <v>5.0020856805770016E-2</v>
      </c>
      <c r="C7" s="23">
        <f t="shared" si="1"/>
        <v>1.0015201639508399E-2</v>
      </c>
      <c r="D7" s="23">
        <f t="shared" si="1"/>
        <v>6.0330032634545172E-6</v>
      </c>
      <c r="E7" s="23">
        <f t="shared" si="2"/>
        <v>1.00152016395084</v>
      </c>
      <c r="F7" s="23">
        <f t="shared" si="3"/>
        <v>1.0012185137876672</v>
      </c>
      <c r="G7" s="23">
        <f t="shared" si="4"/>
        <v>1.0012523486435176</v>
      </c>
      <c r="H7" s="23">
        <f t="shared" si="5"/>
        <v>2.6748032869552935E-4</v>
      </c>
      <c r="I7" s="22">
        <f t="shared" si="6"/>
        <v>-3.3792535814013212E-5</v>
      </c>
    </row>
    <row r="8" spans="1:9" x14ac:dyDescent="0.25">
      <c r="A8" s="21">
        <v>0.06</v>
      </c>
      <c r="B8" s="23">
        <f t="shared" si="0"/>
        <v>6.0036058445278415E-2</v>
      </c>
      <c r="C8" s="23">
        <f t="shared" si="1"/>
        <v>1.0021234642771853E-2</v>
      </c>
      <c r="D8" s="23">
        <f t="shared" si="1"/>
        <v>7.0523028368879581E-6</v>
      </c>
      <c r="E8" s="23">
        <f t="shared" si="2"/>
        <v>1.0021234642771852</v>
      </c>
      <c r="F8" s="23">
        <f t="shared" si="3"/>
        <v>1.001770849135341</v>
      </c>
      <c r="G8" s="23">
        <f t="shared" si="4"/>
        <v>1.0018048746260764</v>
      </c>
      <c r="H8" s="23">
        <f t="shared" si="5"/>
        <v>3.1801567269053554E-4</v>
      </c>
      <c r="I8" s="22">
        <f t="shared" si="6"/>
        <v>-3.396418963132902E-5</v>
      </c>
    </row>
    <row r="9" spans="1:9" x14ac:dyDescent="0.25">
      <c r="A9" s="21">
        <v>7.0000000000000007E-2</v>
      </c>
      <c r="B9" s="23">
        <f t="shared" si="0"/>
        <v>7.0057293088050268E-2</v>
      </c>
      <c r="C9" s="23">
        <f t="shared" si="1"/>
        <v>1.0028286945608741E-2</v>
      </c>
      <c r="D9" s="23">
        <f t="shared" si="1"/>
        <v>8.0780353275133887E-6</v>
      </c>
      <c r="E9" s="23">
        <f t="shared" si="2"/>
        <v>1.0028286945608742</v>
      </c>
      <c r="F9" s="23">
        <f t="shared" si="3"/>
        <v>1.0024247927944985</v>
      </c>
      <c r="G9" s="23">
        <f t="shared" si="4"/>
        <v>1.002459040673642</v>
      </c>
      <c r="H9" s="23">
        <f t="shared" si="5"/>
        <v>3.6874712305831305E-4</v>
      </c>
      <c r="I9" s="22">
        <f t="shared" si="6"/>
        <v>-3.4163868800573426E-5</v>
      </c>
    </row>
    <row r="10" spans="1:9" x14ac:dyDescent="0.25">
      <c r="A10" s="21">
        <v>0.08</v>
      </c>
      <c r="B10" s="23">
        <f t="shared" si="0"/>
        <v>8.008558003365901E-2</v>
      </c>
      <c r="C10" s="23">
        <f t="shared" si="1"/>
        <v>1.0036364980936255E-2</v>
      </c>
      <c r="D10" s="23">
        <f t="shared" si="1"/>
        <v>9.1111660282805484E-6</v>
      </c>
      <c r="E10" s="23">
        <f t="shared" si="2"/>
        <v>1.0036364980936254</v>
      </c>
      <c r="F10" s="23">
        <f t="shared" si="3"/>
        <v>1.0031809397922113</v>
      </c>
      <c r="G10" s="23">
        <f t="shared" si="4"/>
        <v>1.0032154423814099</v>
      </c>
      <c r="H10" s="23">
        <f t="shared" si="5"/>
        <v>4.1970617120488083E-4</v>
      </c>
      <c r="I10" s="22">
        <f t="shared" si="6"/>
        <v>-3.4392003692316749E-5</v>
      </c>
    </row>
    <row r="11" spans="1:9" x14ac:dyDescent="0.25">
      <c r="A11" s="21">
        <v>0.09</v>
      </c>
      <c r="B11" s="23">
        <f t="shared" si="0"/>
        <v>9.0121945014595264E-2</v>
      </c>
      <c r="C11" s="23">
        <f t="shared" si="1"/>
        <v>1.0045476146964535E-2</v>
      </c>
      <c r="D11" s="23">
        <f t="shared" si="1"/>
        <v>1.0152679222302785E-5</v>
      </c>
      <c r="E11" s="23">
        <f t="shared" si="2"/>
        <v>1.0045476146964536</v>
      </c>
      <c r="F11" s="23">
        <f t="shared" si="3"/>
        <v>1.0040399807353384</v>
      </c>
      <c r="G11" s="23">
        <f t="shared" si="4"/>
        <v>1.0040747710110163</v>
      </c>
      <c r="H11" s="23">
        <f t="shared" si="5"/>
        <v>4.7092477481652681E-4</v>
      </c>
      <c r="I11" s="22">
        <f t="shared" si="6"/>
        <v>-3.4649088576187793E-5</v>
      </c>
    </row>
    <row r="12" spans="1:9" x14ac:dyDescent="0.25">
      <c r="A12" s="21">
        <v>0.1</v>
      </c>
      <c r="B12" s="23">
        <f t="shared" si="0"/>
        <v>0.1001674211615598</v>
      </c>
      <c r="C12" s="23">
        <f t="shared" si="1"/>
        <v>1.0055628826186838E-2</v>
      </c>
      <c r="D12" s="23">
        <f t="shared" si="1"/>
        <v>1.1203580854587947E-5</v>
      </c>
      <c r="E12" s="23">
        <f t="shared" si="2"/>
        <v>1.0055628826186838</v>
      </c>
      <c r="F12" s="23">
        <f t="shared" si="3"/>
        <v>1.0050027035759543</v>
      </c>
      <c r="G12" s="23">
        <f t="shared" si="4"/>
        <v>1.0050378152592121</v>
      </c>
      <c r="H12" s="23">
        <f t="shared" si="5"/>
        <v>5.224354263090521E-4</v>
      </c>
      <c r="I12" s="22">
        <f t="shared" si="6"/>
        <v>-3.4935683737138302E-5</v>
      </c>
    </row>
    <row r="13" spans="1:9" x14ac:dyDescent="0.25">
      <c r="A13" s="21">
        <v>0.11</v>
      </c>
      <c r="B13" s="23">
        <f t="shared" si="0"/>
        <v>0.11022304998774664</v>
      </c>
      <c r="C13" s="23">
        <f t="shared" si="1"/>
        <v>1.0066832407041426E-2</v>
      </c>
      <c r="D13" s="23">
        <f t="shared" si="1"/>
        <v>1.2264901316047516E-5</v>
      </c>
      <c r="E13" s="23">
        <f t="shared" si="2"/>
        <v>1.0066832407041426</v>
      </c>
      <c r="F13" s="23">
        <f t="shared" si="3"/>
        <v>1.0060699956383403</v>
      </c>
      <c r="G13" s="23">
        <f t="shared" si="4"/>
        <v>1.0061054632887345</v>
      </c>
      <c r="H13" s="23">
        <f t="shared" si="5"/>
        <v>5.742712235350286E-4</v>
      </c>
      <c r="I13" s="22">
        <f t="shared" si="6"/>
        <v>-3.5252418049951096E-5</v>
      </c>
    </row>
    <row r="14" spans="1:9" x14ac:dyDescent="0.25">
      <c r="A14" s="21">
        <v>0.12</v>
      </c>
      <c r="B14" s="23">
        <f t="shared" si="0"/>
        <v>0.12028988239478806</v>
      </c>
      <c r="C14" s="23">
        <f t="shared" si="1"/>
        <v>1.0079097308357474E-2</v>
      </c>
      <c r="D14" s="23">
        <f t="shared" si="1"/>
        <v>1.3337698352808292E-5</v>
      </c>
      <c r="E14" s="23">
        <f t="shared" si="2"/>
        <v>1.0079097308357474</v>
      </c>
      <c r="F14" s="23">
        <f t="shared" si="3"/>
        <v>1.0072428459181069</v>
      </c>
      <c r="G14" s="23">
        <f t="shared" si="4"/>
        <v>1.0072787050317253</v>
      </c>
      <c r="H14" s="23">
        <f t="shared" si="5"/>
        <v>6.264659432090382E-4</v>
      </c>
      <c r="I14" s="22">
        <f t="shared" si="6"/>
        <v>-3.5599991779182423E-5</v>
      </c>
    </row>
    <row r="15" spans="1:9" x14ac:dyDescent="0.25">
      <c r="A15" s="21">
        <v>0.13</v>
      </c>
      <c r="B15" s="23">
        <f t="shared" si="0"/>
        <v>0.13036897970314554</v>
      </c>
      <c r="C15" s="23">
        <f t="shared" si="1"/>
        <v>1.0092435006710282E-2</v>
      </c>
      <c r="D15" s="23">
        <f t="shared" si="1"/>
        <v>1.4423060119950204E-5</v>
      </c>
      <c r="E15" s="23">
        <f t="shared" si="2"/>
        <v>1.0092435006710281</v>
      </c>
      <c r="F15" s="23">
        <f t="shared" si="3"/>
        <v>1.0085223476650307</v>
      </c>
      <c r="G15" s="23">
        <f t="shared" si="4"/>
        <v>1.0085586347775501</v>
      </c>
      <c r="H15" s="23">
        <f t="shared" si="5"/>
        <v>6.7905411729382765E-4</v>
      </c>
      <c r="I15" s="22">
        <f t="shared" si="6"/>
        <v>-3.5979179859449114E-5</v>
      </c>
    </row>
    <row r="16" spans="1:9" x14ac:dyDescent="0.25">
      <c r="A16" s="21">
        <v>0.14000000000000001</v>
      </c>
      <c r="B16" s="23">
        <f t="shared" si="0"/>
        <v>0.14046141470985582</v>
      </c>
      <c r="C16" s="23">
        <f t="shared" si="1"/>
        <v>1.0106858066830232E-2</v>
      </c>
      <c r="D16" s="23">
        <f t="shared" si="1"/>
        <v>1.552210839431134E-5</v>
      </c>
      <c r="E16" s="23">
        <f t="shared" si="2"/>
        <v>1.0106858066830231</v>
      </c>
      <c r="F16" s="23">
        <f t="shared" si="3"/>
        <v>1.0099097012633076</v>
      </c>
      <c r="G16" s="23">
        <f t="shared" si="4"/>
        <v>1.0099464540584711</v>
      </c>
      <c r="H16" s="23">
        <f t="shared" si="5"/>
        <v>7.3207111286044738E-4</v>
      </c>
      <c r="I16" s="22">
        <f t="shared" si="6"/>
        <v>-3.6390835391096931E-5</v>
      </c>
    </row>
    <row r="17" spans="1:9" x14ac:dyDescent="0.25">
      <c r="A17" s="21">
        <v>0.15</v>
      </c>
      <c r="B17" s="23">
        <f t="shared" si="0"/>
        <v>0.15056827277668605</v>
      </c>
      <c r="C17" s="23">
        <f t="shared" si="1"/>
        <v>1.0122380175224543E-2</v>
      </c>
      <c r="D17" s="23">
        <f t="shared" si="1"/>
        <v>1.6636001969383418E-5</v>
      </c>
      <c r="E17" s="23">
        <f t="shared" si="2"/>
        <v>1.0122380175224543</v>
      </c>
      <c r="F17" s="23">
        <f t="shared" si="3"/>
        <v>1.0114062174239851</v>
      </c>
      <c r="G17" s="23">
        <f t="shared" si="4"/>
        <v>1.0114434748483472</v>
      </c>
      <c r="H17" s="23">
        <f t="shared" si="5"/>
        <v>7.8555321564193143E-4</v>
      </c>
      <c r="I17" s="22">
        <f t="shared" si="6"/>
        <v>-3.6835893738599711E-5</v>
      </c>
    </row>
    <row r="18" spans="1:9" x14ac:dyDescent="0.25">
      <c r="A18" s="21">
        <v>0.16</v>
      </c>
      <c r="B18" s="23">
        <f t="shared" si="0"/>
        <v>0.1606906529519106</v>
      </c>
      <c r="C18" s="23">
        <f t="shared" si="1"/>
        <v>1.0139016177193927E-2</v>
      </c>
      <c r="D18" s="23">
        <f t="shared" si="1"/>
        <v>1.7765940249242496E-5</v>
      </c>
      <c r="E18" s="23">
        <f t="shared" si="2"/>
        <v>1.0139016177193927</v>
      </c>
      <c r="F18" s="23">
        <f t="shared" si="3"/>
        <v>1.0130133207069305</v>
      </c>
      <c r="G18" s="23">
        <f t="shared" si="4"/>
        <v>1.0130511230913846</v>
      </c>
      <c r="H18" s="23">
        <f t="shared" si="5"/>
        <v>8.3953771791179794E-4</v>
      </c>
      <c r="I18" s="22">
        <f t="shared" si="6"/>
        <v>-3.7315376877229244E-5</v>
      </c>
    </row>
    <row r="19" spans="1:9" x14ac:dyDescent="0.25">
      <c r="A19" s="21">
        <v>0.17</v>
      </c>
      <c r="B19" s="23">
        <f t="shared" si="0"/>
        <v>0.17082966912910452</v>
      </c>
      <c r="C19" s="23">
        <f t="shared" si="1"/>
        <v>1.0156782117443169E-2</v>
      </c>
      <c r="D19" s="23">
        <f t="shared" si="1"/>
        <v>1.8913167068729253E-5</v>
      </c>
      <c r="E19" s="23">
        <f t="shared" si="2"/>
        <v>1.0156782117443168</v>
      </c>
      <c r="F19" s="23">
        <f t="shared" si="3"/>
        <v>1.0147325533908804</v>
      </c>
      <c r="G19" s="23">
        <f t="shared" si="4"/>
        <v>1.0147709425799718</v>
      </c>
      <c r="H19" s="23">
        <f t="shared" si="5"/>
        <v>8.9406301094744451E-4</v>
      </c>
      <c r="I19" s="22">
        <f t="shared" si="6"/>
        <v>-3.7830398448126498E-5</v>
      </c>
    </row>
    <row r="20" spans="1:9" x14ac:dyDescent="0.25">
      <c r="A20" s="21">
        <v>0.18</v>
      </c>
      <c r="B20" s="23">
        <f t="shared" si="0"/>
        <v>0.18098645124654769</v>
      </c>
      <c r="C20" s="23">
        <f t="shared" si="1"/>
        <v>1.0175695284511899E-2</v>
      </c>
      <c r="D20" s="23">
        <f t="shared" si="1"/>
        <v>2.0078974759335511E-5</v>
      </c>
      <c r="E20" s="23">
        <f t="shared" si="2"/>
        <v>1.0175695284511899</v>
      </c>
      <c r="F20" s="23">
        <f t="shared" si="3"/>
        <v>1.0165655797132231</v>
      </c>
      <c r="G20" s="23">
        <f t="shared" si="4"/>
        <v>1.0166045992028059</v>
      </c>
      <c r="H20" s="23">
        <f t="shared" si="5"/>
        <v>9.4916868282974025E-4</v>
      </c>
      <c r="I20" s="22">
        <f t="shared" si="6"/>
        <v>-3.8382169049141377E-5</v>
      </c>
    </row>
    <row r="21" spans="1:9" x14ac:dyDescent="0.25">
      <c r="A21" s="21">
        <v>0.19</v>
      </c>
      <c r="B21" s="23">
        <f t="shared" si="0"/>
        <v>0.19116214653105959</v>
      </c>
      <c r="C21" s="23">
        <f t="shared" si="1"/>
        <v>1.0195774259271234E-2</v>
      </c>
      <c r="D21" s="23">
        <f t="shared" si="1"/>
        <v>2.1264708493534679E-5</v>
      </c>
      <c r="E21" s="23">
        <f t="shared" si="2"/>
        <v>1.0195774259271233</v>
      </c>
      <c r="F21" s="23">
        <f t="shared" si="3"/>
        <v>1.0185141905024466</v>
      </c>
      <c r="G21" s="23">
        <f t="shared" si="4"/>
        <v>1.0185538855869014</v>
      </c>
      <c r="H21" s="23">
        <f t="shared" si="5"/>
        <v>1.0048956218277258E-3</v>
      </c>
      <c r="I21" s="22">
        <f t="shared" si="6"/>
        <v>-3.8972002381503888E-5</v>
      </c>
    </row>
    <row r="22" spans="1:9" x14ac:dyDescent="0.25">
      <c r="A22" s="21">
        <v>0.2</v>
      </c>
      <c r="B22" s="23">
        <f t="shared" si="0"/>
        <v>0.20135792079033082</v>
      </c>
      <c r="C22" s="23">
        <f t="shared" ref="C22:D41" si="7">B23-B22</f>
        <v>1.0217038967764769E-2</v>
      </c>
      <c r="D22" s="23">
        <f t="shared" si="7"/>
        <v>2.2471770934062718E-5</v>
      </c>
      <c r="E22" s="23">
        <f t="shared" si="2"/>
        <v>1.0217038967764769</v>
      </c>
      <c r="F22" s="23">
        <f t="shared" si="3"/>
        <v>1.0205803082297737</v>
      </c>
      <c r="G22" s="23">
        <f t="shared" si="4"/>
        <v>1.0206207261596576</v>
      </c>
      <c r="H22" s="23">
        <f t="shared" si="5"/>
        <v>1.0612861262331863E-3</v>
      </c>
      <c r="I22" s="22">
        <f t="shared" si="6"/>
        <v>-3.9601321870009475E-5</v>
      </c>
    </row>
    <row r="23" spans="1:9" x14ac:dyDescent="0.25">
      <c r="A23" s="21">
        <v>0.21</v>
      </c>
      <c r="B23" s="23">
        <f t="shared" si="0"/>
        <v>0.21157495975809559</v>
      </c>
      <c r="C23" s="23">
        <f t="shared" si="7"/>
        <v>1.0239510738698832E-2</v>
      </c>
      <c r="D23" s="23">
        <f t="shared" si="7"/>
        <v>2.3701627219929744E-5</v>
      </c>
      <c r="E23" s="23">
        <f t="shared" si="2"/>
        <v>1.0239510738698832</v>
      </c>
      <c r="F23" s="23">
        <f t="shared" si="3"/>
        <v>1.0227659925088866</v>
      </c>
      <c r="G23" s="23">
        <f t="shared" si="4"/>
        <v>1.0228071826600218</v>
      </c>
      <c r="H23" s="23">
        <f t="shared" si="5"/>
        <v>1.1183840212056712E-3</v>
      </c>
      <c r="I23" s="22">
        <f t="shared" si="6"/>
        <v>-4.0271667850548526E-5</v>
      </c>
    </row>
    <row r="24" spans="1:9" x14ac:dyDescent="0.25">
      <c r="A24" s="21">
        <v>0.22</v>
      </c>
      <c r="B24" s="23">
        <f t="shared" si="0"/>
        <v>0.22181447049679442</v>
      </c>
      <c r="C24" s="23">
        <f t="shared" si="7"/>
        <v>1.0263212365918761E-2</v>
      </c>
      <c r="D24" s="23">
        <f t="shared" si="7"/>
        <v>2.4955810331295236E-5</v>
      </c>
      <c r="E24" s="23">
        <f t="shared" si="2"/>
        <v>1.0263212365918761</v>
      </c>
      <c r="F24" s="23">
        <f t="shared" si="3"/>
        <v>1.0250734460753113</v>
      </c>
      <c r="G24" s="23">
        <f t="shared" si="4"/>
        <v>1.025115460130912</v>
      </c>
      <c r="H24" s="23">
        <f t="shared" si="5"/>
        <v>1.1762347831629704E-3</v>
      </c>
      <c r="I24" s="22">
        <f t="shared" si="6"/>
        <v>-4.0984705854904846E-5</v>
      </c>
    </row>
    <row r="25" spans="1:9" x14ac:dyDescent="0.25">
      <c r="A25" s="21">
        <v>0.23</v>
      </c>
      <c r="B25" s="23">
        <f t="shared" si="0"/>
        <v>0.23207768286271319</v>
      </c>
      <c r="C25" s="23">
        <f t="shared" si="7"/>
        <v>1.0288168176250057E-2</v>
      </c>
      <c r="D25" s="23">
        <f t="shared" si="7"/>
        <v>2.6235926865347814E-5</v>
      </c>
      <c r="E25" s="23">
        <f t="shared" si="2"/>
        <v>1.0288168176250057</v>
      </c>
      <c r="F25" s="23">
        <f t="shared" si="3"/>
        <v>1.0275050212817383</v>
      </c>
      <c r="G25" s="23">
        <f t="shared" si="4"/>
        <v>1.0275479134285173</v>
      </c>
      <c r="H25" s="23">
        <f t="shared" si="5"/>
        <v>1.2348856728778411E-3</v>
      </c>
      <c r="I25" s="22">
        <f t="shared" si="6"/>
        <v>-4.1742235294781022E-5</v>
      </c>
    </row>
    <row r="26" spans="1:9" x14ac:dyDescent="0.25">
      <c r="A26" s="21">
        <v>0.24</v>
      </c>
      <c r="B26" s="23">
        <f t="shared" si="0"/>
        <v>0.24236585103896324</v>
      </c>
      <c r="C26" s="23">
        <f t="shared" si="7"/>
        <v>1.0314404103115404E-2</v>
      </c>
      <c r="D26" s="23">
        <f t="shared" si="7"/>
        <v>2.75436632748427E-5</v>
      </c>
      <c r="E26" s="23">
        <f t="shared" si="2"/>
        <v>1.0314404103115404</v>
      </c>
      <c r="F26" s="23">
        <f t="shared" si="3"/>
        <v>1.0300632271477983</v>
      </c>
      <c r="G26" s="23">
        <f t="shared" si="4"/>
        <v>1.0301070542879114</v>
      </c>
      <c r="H26" s="23">
        <f t="shared" si="5"/>
        <v>1.2943858777384729E-3</v>
      </c>
      <c r="I26" s="22">
        <f t="shared" si="6"/>
        <v>-4.2546199378646862E-5</v>
      </c>
    </row>
    <row r="27" spans="1:9" x14ac:dyDescent="0.25">
      <c r="A27" s="21">
        <v>0.25</v>
      </c>
      <c r="B27" s="23">
        <f t="shared" si="0"/>
        <v>0.25268025514207865</v>
      </c>
      <c r="C27" s="23">
        <f t="shared" si="7"/>
        <v>1.0341947766390247E-2</v>
      </c>
      <c r="D27" s="23">
        <f t="shared" si="7"/>
        <v>2.8880792614094375E-5</v>
      </c>
      <c r="E27" s="23">
        <f t="shared" si="2"/>
        <v>1.0341947766390247</v>
      </c>
      <c r="F27" s="23">
        <f t="shared" si="3"/>
        <v>1.03275073700832</v>
      </c>
      <c r="G27" s="23">
        <f t="shared" si="4"/>
        <v>1.0327955589886444</v>
      </c>
      <c r="H27" s="23">
        <f t="shared" si="5"/>
        <v>1.3547866644106066E-3</v>
      </c>
      <c r="I27" s="22">
        <f t="shared" si="6"/>
        <v>-4.3398695835114694E-5</v>
      </c>
    </row>
    <row r="28" spans="1:9" x14ac:dyDescent="0.25">
      <c r="A28" s="21">
        <v>0.26</v>
      </c>
      <c r="B28" s="23">
        <f t="shared" si="0"/>
        <v>0.26302220290846889</v>
      </c>
      <c r="C28" s="23">
        <f t="shared" si="7"/>
        <v>1.0370828559004341E-2</v>
      </c>
      <c r="D28" s="23">
        <f t="shared" si="7"/>
        <v>3.0249181850294793E-5</v>
      </c>
      <c r="E28" s="23">
        <f t="shared" si="2"/>
        <v>1.0370828559004341</v>
      </c>
      <c r="F28" s="23">
        <f t="shared" si="3"/>
        <v>1.0355703968079193</v>
      </c>
      <c r="G28" s="23">
        <f t="shared" si="4"/>
        <v>1.0356162766686667</v>
      </c>
      <c r="H28" s="23">
        <f t="shared" si="5"/>
        <v>1.4161415427778384E-3</v>
      </c>
      <c r="I28" s="22">
        <f t="shared" si="6"/>
        <v>-4.4301988855398161E-5</v>
      </c>
    </row>
    <row r="29" spans="1:9" x14ac:dyDescent="0.25">
      <c r="A29" s="21">
        <v>0.27</v>
      </c>
      <c r="B29" s="23">
        <f t="shared" si="0"/>
        <v>0.27339303146747324</v>
      </c>
      <c r="C29" s="23">
        <f t="shared" si="7"/>
        <v>1.0401077740854636E-2</v>
      </c>
      <c r="D29" s="23">
        <f t="shared" si="7"/>
        <v>3.1650799799942675E-5</v>
      </c>
      <c r="E29" s="23">
        <f t="shared" si="2"/>
        <v>1.0401077740854636</v>
      </c>
      <c r="F29" s="23">
        <f t="shared" si="3"/>
        <v>1.0385252340954665</v>
      </c>
      <c r="G29" s="23">
        <f t="shared" si="4"/>
        <v>1.0385722383401599</v>
      </c>
      <c r="H29" s="23">
        <f t="shared" si="5"/>
        <v>1.4785064424192814E-3</v>
      </c>
      <c r="I29" s="22">
        <f t="shared" si="6"/>
        <v>-4.5258522188611287E-5</v>
      </c>
    </row>
    <row r="30" spans="1:9" x14ac:dyDescent="0.25">
      <c r="A30" s="21">
        <v>0.28000000000000003</v>
      </c>
      <c r="B30" s="23">
        <f t="shared" si="0"/>
        <v>0.28379410920832787</v>
      </c>
      <c r="C30" s="23">
        <f t="shared" si="7"/>
        <v>1.0432728540654579E-2</v>
      </c>
      <c r="D30" s="23">
        <f t="shared" si="7"/>
        <v>3.3087725760494457E-5</v>
      </c>
      <c r="E30" s="23">
        <f t="shared" si="2"/>
        <v>1.0432728540654579</v>
      </c>
      <c r="F30" s="23">
        <f t="shared" si="3"/>
        <v>1.0416184677774332</v>
      </c>
      <c r="G30" s="23">
        <f t="shared" si="4"/>
        <v>1.0416666666666667</v>
      </c>
      <c r="H30" s="23">
        <f t="shared" si="5"/>
        <v>1.5419399028395019E-3</v>
      </c>
      <c r="I30" s="22">
        <f t="shared" si="6"/>
        <v>-4.6270933664231956E-5</v>
      </c>
    </row>
    <row r="31" spans="1:9" x14ac:dyDescent="0.25">
      <c r="A31" s="21">
        <v>0.28999999999999998</v>
      </c>
      <c r="B31" s="23">
        <f t="shared" si="0"/>
        <v>0.29422683774898245</v>
      </c>
      <c r="C31" s="23">
        <f t="shared" si="7"/>
        <v>1.0465816266415073E-2</v>
      </c>
      <c r="D31" s="23">
        <f t="shared" si="7"/>
        <v>3.4562158911843888E-5</v>
      </c>
      <c r="E31" s="23">
        <f t="shared" si="2"/>
        <v>1.0465816266415073</v>
      </c>
      <c r="F31" s="23">
        <f t="shared" si="3"/>
        <v>1.0448535186959151</v>
      </c>
      <c r="G31" s="23">
        <f t="shared" si="4"/>
        <v>1.0449029865674049</v>
      </c>
      <c r="H31" s="23">
        <f t="shared" si="5"/>
        <v>1.6065032789473889E-3</v>
      </c>
      <c r="I31" s="22">
        <f t="shared" si="6"/>
        <v>-4.7342071106759039E-5</v>
      </c>
    </row>
    <row r="32" spans="1:9" x14ac:dyDescent="0.25">
      <c r="A32" s="21">
        <v>0.3</v>
      </c>
      <c r="B32" s="23">
        <f t="shared" si="0"/>
        <v>0.30469265401539752</v>
      </c>
      <c r="C32" s="23">
        <f t="shared" si="7"/>
        <v>1.0500378425326917E-2</v>
      </c>
      <c r="D32" s="23">
        <f t="shared" si="7"/>
        <v>3.6076428578835085E-5</v>
      </c>
      <c r="E32" s="23">
        <f t="shared" si="2"/>
        <v>1.0500378425326917</v>
      </c>
      <c r="F32" s="23">
        <f t="shared" si="3"/>
        <v>1.04823402110375</v>
      </c>
      <c r="G32" s="23">
        <f t="shared" si="4"/>
        <v>1.0482848367219182</v>
      </c>
      <c r="H32" s="23">
        <f t="shared" si="5"/>
        <v>1.67226096320857E-3</v>
      </c>
      <c r="I32" s="22">
        <f t="shared" si="6"/>
        <v>-4.8475010214900864E-5</v>
      </c>
    </row>
    <row r="33" spans="1:9" x14ac:dyDescent="0.25">
      <c r="A33" s="21">
        <v>0.31</v>
      </c>
      <c r="B33" s="23">
        <f t="shared" si="0"/>
        <v>0.31519303244072444</v>
      </c>
      <c r="C33" s="23">
        <f t="shared" si="7"/>
        <v>1.0536454853905752E-2</v>
      </c>
      <c r="D33" s="23">
        <f t="shared" si="7"/>
        <v>3.7633005444404066E-5</v>
      </c>
      <c r="E33" s="23">
        <f t="shared" si="2"/>
        <v>1.0536454853905752</v>
      </c>
      <c r="F33" s="23">
        <f t="shared" si="3"/>
        <v>1.0517638351183549</v>
      </c>
      <c r="G33" s="23">
        <f t="shared" si="4"/>
        <v>1.0518160820563627</v>
      </c>
      <c r="H33" s="23">
        <f t="shared" si="5"/>
        <v>1.7392806265482859E-3</v>
      </c>
      <c r="I33" s="22">
        <f t="shared" si="6"/>
        <v>-4.9673073932863565E-5</v>
      </c>
    </row>
    <row r="34" spans="1:9" x14ac:dyDescent="0.25">
      <c r="A34" s="21">
        <v>0.32</v>
      </c>
      <c r="B34" s="23">
        <f t="shared" ref="B34:B65" si="8">ASIN(A34)</f>
        <v>0.32572948729463019</v>
      </c>
      <c r="C34" s="23">
        <f t="shared" si="7"/>
        <v>1.0574087859350156E-2</v>
      </c>
      <c r="D34" s="23">
        <f t="shared" si="7"/>
        <v>3.9234513831254425E-5</v>
      </c>
      <c r="E34" s="23">
        <f t="shared" ref="E34:E65" si="9">C34/0.01</f>
        <v>1.0574087859350156</v>
      </c>
      <c r="F34" s="23">
        <f t="shared" ref="F34:F65" si="10">(C34-D34/2)/0.01</f>
        <v>1.0554470602434529</v>
      </c>
      <c r="G34" s="23">
        <f t="shared" ref="G34:G65" si="11">1/SQRT(1-A34^2)</f>
        <v>1.0555008273018727</v>
      </c>
      <c r="H34" s="23">
        <f t="shared" ref="H34:H65" si="12">(E34-G34)/G34</f>
        <v>1.807633479568363E-3</v>
      </c>
      <c r="I34" s="22">
        <f t="shared" ref="I34:I65" si="13">(F34-G34)/G34</f>
        <v>-5.0939854360127405E-5</v>
      </c>
    </row>
    <row r="35" spans="1:9" x14ac:dyDescent="0.25">
      <c r="A35" s="21">
        <v>0.33</v>
      </c>
      <c r="B35" s="23">
        <f t="shared" si="8"/>
        <v>0.33630357515398035</v>
      </c>
      <c r="C35" s="23">
        <f t="shared" si="7"/>
        <v>1.0613322373181411E-2</v>
      </c>
      <c r="D35" s="23">
        <f t="shared" si="7"/>
        <v>4.0883745167086261E-5</v>
      </c>
      <c r="E35" s="23">
        <f t="shared" si="9"/>
        <v>1.0613322373181411</v>
      </c>
      <c r="F35" s="23">
        <f t="shared" si="10"/>
        <v>1.0592880500597868</v>
      </c>
      <c r="G35" s="23">
        <f t="shared" si="11"/>
        <v>1.0593434317257449</v>
      </c>
      <c r="H35" s="23">
        <f t="shared" si="12"/>
        <v>1.8773945566985029E-3</v>
      </c>
      <c r="I35" s="22">
        <f t="shared" si="13"/>
        <v>-5.2279236647426832E-5</v>
      </c>
    </row>
    <row r="36" spans="1:9" x14ac:dyDescent="0.25">
      <c r="A36" s="21">
        <v>0.34</v>
      </c>
      <c r="B36" s="23">
        <f t="shared" si="8"/>
        <v>0.34691689752716176</v>
      </c>
      <c r="C36" s="23">
        <f t="shared" si="7"/>
        <v>1.0654206118348497E-2</v>
      </c>
      <c r="D36" s="23">
        <f t="shared" si="7"/>
        <v>4.2583672781260073E-5</v>
      </c>
      <c r="E36" s="23">
        <f t="shared" si="9"/>
        <v>1.0654206118348497</v>
      </c>
      <c r="F36" s="23">
        <f t="shared" si="10"/>
        <v>1.0632914281957866</v>
      </c>
      <c r="G36" s="23">
        <f t="shared" si="11"/>
        <v>1.0633485251477837</v>
      </c>
      <c r="H36" s="23">
        <f t="shared" si="12"/>
        <v>1.9486430253693784E-3</v>
      </c>
      <c r="I36" s="22">
        <f t="shared" si="13"/>
        <v>-5.3695425955601601E-5</v>
      </c>
    </row>
    <row r="37" spans="1:9" x14ac:dyDescent="0.25">
      <c r="A37" s="21">
        <v>0.35</v>
      </c>
      <c r="B37" s="23">
        <f t="shared" si="8"/>
        <v>0.35757110364551026</v>
      </c>
      <c r="C37" s="23">
        <f t="shared" si="7"/>
        <v>1.0696789791129757E-2</v>
      </c>
      <c r="D37" s="23">
        <f t="shared" si="7"/>
        <v>4.4337468180999373E-5</v>
      </c>
      <c r="E37" s="23">
        <f t="shared" si="9"/>
        <v>1.0696789791129757</v>
      </c>
      <c r="F37" s="23">
        <f t="shared" si="10"/>
        <v>1.0674621057039257</v>
      </c>
      <c r="G37" s="23">
        <f t="shared" si="11"/>
        <v>1.0675210253672476</v>
      </c>
      <c r="H37" s="23">
        <f t="shared" si="12"/>
        <v>2.0214625234062805E-3</v>
      </c>
      <c r="I37" s="22">
        <f t="shared" si="13"/>
        <v>-5.5192976926672739E-5</v>
      </c>
    </row>
    <row r="38" spans="1:9" x14ac:dyDescent="0.25">
      <c r="A38" s="21">
        <v>0.36</v>
      </c>
      <c r="B38" s="23">
        <f t="shared" si="8"/>
        <v>0.36826789343664001</v>
      </c>
      <c r="C38" s="23">
        <f t="shared" si="7"/>
        <v>1.0741127259310757E-2</v>
      </c>
      <c r="D38" s="23">
        <f t="shared" si="7"/>
        <v>4.6148518999034049E-5</v>
      </c>
      <c r="E38" s="23">
        <f t="shared" si="9"/>
        <v>1.0741127259310757</v>
      </c>
      <c r="F38" s="23">
        <f t="shared" si="10"/>
        <v>1.0718052999811238</v>
      </c>
      <c r="G38" s="23">
        <f t="shared" si="11"/>
        <v>1.0718661571406802</v>
      </c>
      <c r="H38" s="23">
        <f t="shared" si="12"/>
        <v>2.0959415272410382E-3</v>
      </c>
      <c r="I38" s="22">
        <f t="shared" si="13"/>
        <v>-5.6776827172840755E-5</v>
      </c>
    </row>
    <row r="39" spans="1:9" x14ac:dyDescent="0.25">
      <c r="A39" s="21">
        <v>0.37</v>
      </c>
      <c r="B39" s="23">
        <f t="shared" si="8"/>
        <v>0.37900902069595077</v>
      </c>
      <c r="C39" s="23">
        <f t="shared" si="7"/>
        <v>1.0787275778309791E-2</v>
      </c>
      <c r="D39" s="23">
        <f t="shared" si="7"/>
        <v>4.8020448801588955E-5</v>
      </c>
      <c r="E39" s="23">
        <f t="shared" si="9"/>
        <v>1.0787275778309791</v>
      </c>
      <c r="F39" s="23">
        <f t="shared" si="10"/>
        <v>1.0763265553908996</v>
      </c>
      <c r="G39" s="23">
        <f t="shared" si="11"/>
        <v>1.076389472867711</v>
      </c>
      <c r="H39" s="23">
        <f t="shared" si="12"/>
        <v>2.172173755136105E-3</v>
      </c>
      <c r="I39" s="22">
        <f t="shared" si="13"/>
        <v>-5.8452333841388238E-5</v>
      </c>
    </row>
    <row r="40" spans="1:9" x14ac:dyDescent="0.25">
      <c r="A40" s="21">
        <v>0.38</v>
      </c>
      <c r="B40" s="23">
        <f t="shared" si="8"/>
        <v>0.38979629647426056</v>
      </c>
      <c r="C40" s="23">
        <f t="shared" si="7"/>
        <v>1.083529622711138E-2</v>
      </c>
      <c r="D40" s="23">
        <f t="shared" si="7"/>
        <v>4.9957139004686013E-5</v>
      </c>
      <c r="E40" s="23">
        <f t="shared" si="9"/>
        <v>1.083529622711138</v>
      </c>
      <c r="F40" s="23">
        <f t="shared" si="10"/>
        <v>1.0810317657609037</v>
      </c>
      <c r="G40" s="23">
        <f t="shared" si="11"/>
        <v>1.0810968751610264</v>
      </c>
      <c r="H40" s="23">
        <f t="shared" si="12"/>
        <v>2.2502586086461762E-3</v>
      </c>
      <c r="I40" s="22">
        <f t="shared" si="13"/>
        <v>-6.0225315250330838E-5</v>
      </c>
    </row>
    <row r="41" spans="1:9" x14ac:dyDescent="0.25">
      <c r="A41" s="21">
        <v>0.39</v>
      </c>
      <c r="B41" s="23">
        <f t="shared" si="8"/>
        <v>0.40063159270137194</v>
      </c>
      <c r="C41" s="23">
        <f t="shared" si="7"/>
        <v>1.0885253366116066E-2</v>
      </c>
      <c r="D41" s="23">
        <f t="shared" si="7"/>
        <v>5.196275315166865E-5</v>
      </c>
      <c r="E41" s="23">
        <f t="shared" si="9"/>
        <v>1.0885253366116066</v>
      </c>
      <c r="F41" s="23">
        <f t="shared" si="10"/>
        <v>1.0859271989540231</v>
      </c>
      <c r="G41" s="23">
        <f t="shared" si="11"/>
        <v>1.0859946414984598</v>
      </c>
      <c r="H41" s="23">
        <f t="shared" si="12"/>
        <v>2.3303016575246431E-3</v>
      </c>
      <c r="I41" s="22">
        <f t="shared" si="13"/>
        <v>-6.2102096879256756E-5</v>
      </c>
    </row>
    <row r="42" spans="1:9" x14ac:dyDescent="0.25">
      <c r="A42" s="21">
        <v>0.4</v>
      </c>
      <c r="B42" s="23">
        <f t="shared" si="8"/>
        <v>0.41151684606748801</v>
      </c>
      <c r="C42" s="23">
        <f t="shared" ref="C42:D61" si="14">B43-B42</f>
        <v>1.0937216119267734E-2</v>
      </c>
      <c r="D42" s="23">
        <f t="shared" si="14"/>
        <v>5.4041763862422432E-5</v>
      </c>
      <c r="E42" s="23">
        <f t="shared" si="9"/>
        <v>1.0937216119267734</v>
      </c>
      <c r="F42" s="23">
        <f t="shared" si="10"/>
        <v>1.0910195237336522</v>
      </c>
      <c r="G42" s="23">
        <f t="shared" si="11"/>
        <v>1.0910894511799618</v>
      </c>
      <c r="H42" s="23">
        <f t="shared" si="12"/>
        <v>2.4124151727111368E-3</v>
      </c>
      <c r="I42" s="22">
        <f t="shared" si="13"/>
        <v>-6.4089563173763906E-5</v>
      </c>
    </row>
    <row r="43" spans="1:9" x14ac:dyDescent="0.25">
      <c r="A43" s="21">
        <v>0.41</v>
      </c>
      <c r="B43" s="23">
        <f t="shared" si="8"/>
        <v>0.42245406218675574</v>
      </c>
      <c r="C43" s="23">
        <f t="shared" si="14"/>
        <v>1.0991257883130157E-2</v>
      </c>
      <c r="D43" s="23">
        <f t="shared" si="14"/>
        <v>5.6198982802957431E-5</v>
      </c>
      <c r="E43" s="23">
        <f t="shared" si="9"/>
        <v>1.0991257883130157</v>
      </c>
      <c r="F43" s="23">
        <f t="shared" si="10"/>
        <v>1.0963158391728678</v>
      </c>
      <c r="G43" s="23">
        <f t="shared" si="11"/>
        <v>1.0963884148405885</v>
      </c>
      <c r="H43" s="23">
        <f t="shared" si="12"/>
        <v>2.4967187133450343E-3</v>
      </c>
      <c r="I43" s="22">
        <f t="shared" si="13"/>
        <v>-6.6195215799710891E-5</v>
      </c>
    </row>
    <row r="44" spans="1:9" x14ac:dyDescent="0.25">
      <c r="A44" s="21">
        <v>0.42</v>
      </c>
      <c r="B44" s="23">
        <f t="shared" si="8"/>
        <v>0.4334453200698859</v>
      </c>
      <c r="C44" s="23">
        <f t="shared" si="14"/>
        <v>1.1047456865933114E-2</v>
      </c>
      <c r="D44" s="23">
        <f t="shared" si="14"/>
        <v>5.8439594071257872E-5</v>
      </c>
      <c r="E44" s="23">
        <f t="shared" si="9"/>
        <v>1.1047456865933114</v>
      </c>
      <c r="F44" s="23">
        <f t="shared" si="10"/>
        <v>1.1018237068897485</v>
      </c>
      <c r="G44" s="23">
        <f t="shared" si="11"/>
        <v>1.1018991068031498</v>
      </c>
      <c r="H44" s="23">
        <f t="shared" si="12"/>
        <v>2.5833397745644001E-3</v>
      </c>
      <c r="I44" s="22">
        <f t="shared" si="13"/>
        <v>-6.8427238878595873E-5</v>
      </c>
    </row>
    <row r="45" spans="1:9" x14ac:dyDescent="0.25">
      <c r="A45" s="21">
        <v>0.43</v>
      </c>
      <c r="B45" s="23">
        <f t="shared" si="8"/>
        <v>0.44449277693581901</v>
      </c>
      <c r="C45" s="23">
        <f t="shared" si="14"/>
        <v>1.1105896460004372E-2</v>
      </c>
      <c r="D45" s="23">
        <f t="shared" si="14"/>
        <v>6.0769191468579287E-5</v>
      </c>
      <c r="E45" s="23">
        <f t="shared" si="9"/>
        <v>1.1105896460004372</v>
      </c>
      <c r="F45" s="23">
        <f t="shared" si="10"/>
        <v>1.1075511864270082</v>
      </c>
      <c r="G45" s="23">
        <f t="shared" si="11"/>
        <v>1.1076296005915018</v>
      </c>
      <c r="H45" s="23">
        <f t="shared" si="12"/>
        <v>2.6724145033272984E-3</v>
      </c>
      <c r="I45" s="22">
        <f t="shared" si="13"/>
        <v>-7.079457288947219E-5</v>
      </c>
    </row>
    <row r="46" spans="1:9" x14ac:dyDescent="0.25">
      <c r="A46" s="21">
        <v>0.44</v>
      </c>
      <c r="B46" s="23">
        <f t="shared" si="8"/>
        <v>0.45559867339582338</v>
      </c>
      <c r="C46" s="23">
        <f t="shared" si="14"/>
        <v>1.1166665651472951E-2</v>
      </c>
      <c r="D46" s="23">
        <f t="shared" si="14"/>
        <v>6.3193820183105043E-5</v>
      </c>
      <c r="E46" s="23">
        <f t="shared" si="9"/>
        <v>1.1166665651472951</v>
      </c>
      <c r="F46" s="23">
        <f t="shared" si="10"/>
        <v>1.1135068741381398</v>
      </c>
      <c r="G46" s="23">
        <f t="shared" si="11"/>
        <v>1.1135885079684349</v>
      </c>
      <c r="H46" s="23">
        <f t="shared" si="12"/>
        <v>2.7640884912467829E-3</v>
      </c>
      <c r="I46" s="22">
        <f t="shared" si="13"/>
        <v>-7.330699779226688E-5</v>
      </c>
    </row>
    <row r="47" spans="1:9" x14ac:dyDescent="0.25">
      <c r="A47" s="21">
        <v>0.45</v>
      </c>
      <c r="B47" s="23">
        <f t="shared" si="8"/>
        <v>0.46676533904729633</v>
      </c>
      <c r="C47" s="23">
        <f t="shared" si="14"/>
        <v>1.1229859471656056E-2</v>
      </c>
      <c r="D47" s="23">
        <f t="shared" si="14"/>
        <v>6.5720023507243042E-5</v>
      </c>
      <c r="E47" s="23">
        <f t="shared" si="9"/>
        <v>1.1229859471656056</v>
      </c>
      <c r="F47" s="23">
        <f t="shared" si="10"/>
        <v>1.1196999459902435</v>
      </c>
      <c r="G47" s="23">
        <f t="shared" si="11"/>
        <v>1.1197850219117087</v>
      </c>
      <c r="H47" s="23">
        <f t="shared" si="12"/>
        <v>2.8585176540692351E-3</v>
      </c>
      <c r="I47" s="22">
        <f t="shared" si="13"/>
        <v>-7.597522720922358E-5</v>
      </c>
    </row>
    <row r="48" spans="1:9" x14ac:dyDescent="0.25">
      <c r="A48" s="21">
        <v>0.46</v>
      </c>
      <c r="B48" s="23">
        <f t="shared" si="8"/>
        <v>0.47799519851895239</v>
      </c>
      <c r="C48" s="23">
        <f t="shared" si="14"/>
        <v>1.1295579495163299E-2</v>
      </c>
      <c r="D48" s="23">
        <f t="shared" si="14"/>
        <v>6.8354895309152841E-5</v>
      </c>
      <c r="E48" s="23">
        <f t="shared" si="9"/>
        <v>1.1295579495163299</v>
      </c>
      <c r="F48" s="23">
        <f t="shared" si="10"/>
        <v>1.1261402047508722</v>
      </c>
      <c r="G48" s="23">
        <f t="shared" si="11"/>
        <v>1.1262289639991432</v>
      </c>
      <c r="H48" s="23">
        <f t="shared" si="12"/>
        <v>2.9558692091933066E-3</v>
      </c>
      <c r="I48" s="22">
        <f t="shared" si="13"/>
        <v>-7.8811015440263707E-5</v>
      </c>
    </row>
    <row r="49" spans="1:9" x14ac:dyDescent="0.25">
      <c r="A49" s="21">
        <v>0.47</v>
      </c>
      <c r="B49" s="23">
        <f t="shared" si="8"/>
        <v>0.48929077801411569</v>
      </c>
      <c r="C49" s="23">
        <f t="shared" si="14"/>
        <v>1.1363934390472452E-2</v>
      </c>
      <c r="D49" s="23">
        <f t="shared" si="14"/>
        <v>7.1106139087229181E-5</v>
      </c>
      <c r="E49" s="23">
        <f t="shared" si="9"/>
        <v>1.1363934390472452</v>
      </c>
      <c r="F49" s="23">
        <f t="shared" si="10"/>
        <v>1.1328381320928838</v>
      </c>
      <c r="G49" s="23">
        <f t="shared" si="11"/>
        <v>1.1329308367402058</v>
      </c>
      <c r="H49" s="23">
        <f t="shared" si="12"/>
        <v>3.0563227645938333E-3</v>
      </c>
      <c r="I49" s="22">
        <f t="shared" si="13"/>
        <v>-8.1827278696701745E-5</v>
      </c>
    </row>
    <row r="50" spans="1:9" x14ac:dyDescent="0.25">
      <c r="A50" s="21">
        <v>0.48</v>
      </c>
      <c r="B50" s="23">
        <f t="shared" si="8"/>
        <v>0.50065471240458814</v>
      </c>
      <c r="C50" s="23">
        <f t="shared" si="14"/>
        <v>1.1435040529559681E-2</v>
      </c>
      <c r="D50" s="23">
        <f t="shared" si="14"/>
        <v>7.3982134591421556E-5</v>
      </c>
      <c r="E50" s="23">
        <f t="shared" si="9"/>
        <v>1.1435040529559681</v>
      </c>
      <c r="F50" s="23">
        <f t="shared" si="10"/>
        <v>1.1398049462263971</v>
      </c>
      <c r="G50" s="23">
        <f t="shared" si="11"/>
        <v>1.139901881468883</v>
      </c>
      <c r="H50" s="23">
        <f t="shared" si="12"/>
        <v>3.1600715339142227E-3</v>
      </c>
      <c r="I50" s="22">
        <f t="shared" si="13"/>
        <v>-8.5038233607514295E-5</v>
      </c>
    </row>
    <row r="51" spans="1:9" x14ac:dyDescent="0.25">
      <c r="A51" s="21">
        <v>0.49</v>
      </c>
      <c r="B51" s="23">
        <f t="shared" si="8"/>
        <v>0.51208975293414782</v>
      </c>
      <c r="C51" s="23">
        <f t="shared" si="14"/>
        <v>1.1509022664151103E-2</v>
      </c>
      <c r="D51" s="23">
        <f t="shared" si="14"/>
        <v>7.6992013149812522E-5</v>
      </c>
      <c r="E51" s="23">
        <f t="shared" si="9"/>
        <v>1.1509022664151103</v>
      </c>
      <c r="F51" s="23">
        <f t="shared" si="10"/>
        <v>1.1470526657576197</v>
      </c>
      <c r="G51" s="23">
        <f t="shared" si="11"/>
        <v>1.1471541425028298</v>
      </c>
      <c r="H51" s="23">
        <f t="shared" si="12"/>
        <v>3.2673236955784914E-3</v>
      </c>
      <c r="I51" s="22">
        <f t="shared" si="13"/>
        <v>-8.8459555216098399E-5</v>
      </c>
    </row>
    <row r="52" spans="1:9" x14ac:dyDescent="0.25">
      <c r="A52" s="21">
        <v>0.5</v>
      </c>
      <c r="B52" s="23">
        <f t="shared" si="8"/>
        <v>0.52359877559829893</v>
      </c>
      <c r="C52" s="23">
        <f t="shared" si="14"/>
        <v>1.1586014677300915E-2</v>
      </c>
      <c r="D52" s="23">
        <f t="shared" si="14"/>
        <v>8.0145743043269491E-5</v>
      </c>
      <c r="E52" s="23">
        <f t="shared" si="9"/>
        <v>1.1586014677300915</v>
      </c>
      <c r="F52" s="23">
        <f t="shared" si="10"/>
        <v>1.1545941805779281</v>
      </c>
      <c r="G52" s="23">
        <f t="shared" si="11"/>
        <v>1.1547005383792517</v>
      </c>
      <c r="H52" s="23">
        <f t="shared" si="12"/>
        <v>3.3783039161956528E-3</v>
      </c>
      <c r="I52" s="22">
        <f t="shared" si="13"/>
        <v>-9.2108557836913048E-5</v>
      </c>
    </row>
    <row r="53" spans="1:9" x14ac:dyDescent="0.25">
      <c r="A53" s="21">
        <v>0.51</v>
      </c>
      <c r="B53" s="23">
        <f t="shared" si="8"/>
        <v>0.53518479027559984</v>
      </c>
      <c r="C53" s="23">
        <f t="shared" si="14"/>
        <v>1.1666160420344185E-2</v>
      </c>
      <c r="D53" s="23">
        <f t="shared" si="14"/>
        <v>8.3454226512569285E-5</v>
      </c>
      <c r="E53" s="23">
        <f t="shared" si="9"/>
        <v>1.1666160420344185</v>
      </c>
      <c r="F53" s="23">
        <f t="shared" si="10"/>
        <v>1.16244333070879</v>
      </c>
      <c r="G53" s="23">
        <f t="shared" si="11"/>
        <v>1.1625549411016565</v>
      </c>
      <c r="H53" s="23">
        <f t="shared" si="12"/>
        <v>3.4932550619187525E-3</v>
      </c>
      <c r="I53" s="22">
        <f t="shared" si="13"/>
        <v>-9.6004402820465363E-5</v>
      </c>
    </row>
    <row r="54" spans="1:9" x14ac:dyDescent="0.25">
      <c r="A54" s="21">
        <v>0.52</v>
      </c>
      <c r="B54" s="23">
        <f t="shared" si="8"/>
        <v>0.54685095069594403</v>
      </c>
      <c r="C54" s="23">
        <f t="shared" si="14"/>
        <v>1.1749614646856754E-2</v>
      </c>
      <c r="D54" s="23">
        <f t="shared" si="14"/>
        <v>8.6929410264446894E-5</v>
      </c>
      <c r="E54" s="23">
        <f t="shared" si="9"/>
        <v>1.1749614646856754</v>
      </c>
      <c r="F54" s="23">
        <f t="shared" si="10"/>
        <v>1.1706149941724531</v>
      </c>
      <c r="G54" s="23">
        <f t="shared" si="11"/>
        <v>1.1707322644771174</v>
      </c>
      <c r="H54" s="23">
        <f t="shared" si="12"/>
        <v>3.6124401256224666E-3</v>
      </c>
      <c r="I54" s="22">
        <f t="shared" si="13"/>
        <v>-1.0016833756326706E-4</v>
      </c>
    </row>
    <row r="55" spans="1:9" x14ac:dyDescent="0.25">
      <c r="A55" s="21">
        <v>0.53</v>
      </c>
      <c r="B55" s="23">
        <f t="shared" si="8"/>
        <v>0.55860056534280078</v>
      </c>
      <c r="C55" s="23">
        <f t="shared" si="14"/>
        <v>1.1836544057121201E-2</v>
      </c>
      <c r="D55" s="23">
        <f t="shared" si="14"/>
        <v>9.0584411700289635E-5</v>
      </c>
      <c r="E55" s="23">
        <f t="shared" si="9"/>
        <v>1.1836544057121201</v>
      </c>
      <c r="F55" s="23">
        <f t="shared" si="10"/>
        <v>1.1791251851271056</v>
      </c>
      <c r="G55" s="23">
        <f t="shared" si="11"/>
        <v>1.179248562795375</v>
      </c>
      <c r="H55" s="23">
        <f t="shared" si="12"/>
        <v>3.7361444022464079E-3</v>
      </c>
      <c r="I55" s="22">
        <f t="shared" si="13"/>
        <v>-1.0462397170699673E-4</v>
      </c>
    </row>
    <row r="56" spans="1:9" x14ac:dyDescent="0.25">
      <c r="A56" s="21">
        <v>0.54</v>
      </c>
      <c r="B56" s="23">
        <f t="shared" si="8"/>
        <v>0.57043710939992198</v>
      </c>
      <c r="C56" s="23">
        <f t="shared" si="14"/>
        <v>1.1927128468821491E-2</v>
      </c>
      <c r="D56" s="23">
        <f t="shared" si="14"/>
        <v>9.4433663497373033E-5</v>
      </c>
      <c r="E56" s="23">
        <f t="shared" si="9"/>
        <v>1.1927128468821491</v>
      </c>
      <c r="F56" s="23">
        <f t="shared" si="10"/>
        <v>1.1879911637072804</v>
      </c>
      <c r="G56" s="23">
        <f t="shared" si="11"/>
        <v>1.1881211413043937</v>
      </c>
      <c r="H56" s="23">
        <f t="shared" si="12"/>
        <v>3.8646779508647437E-3</v>
      </c>
      <c r="I56" s="22">
        <f t="shared" si="13"/>
        <v>-1.0939759641900577E-4</v>
      </c>
    </row>
    <row r="57" spans="1:9" x14ac:dyDescent="0.25">
      <c r="A57" s="21">
        <v>0.55000000000000004</v>
      </c>
      <c r="B57" s="23">
        <f t="shared" si="8"/>
        <v>0.58236423786874347</v>
      </c>
      <c r="C57" s="23">
        <f t="shared" si="14"/>
        <v>1.2021562132318864E-2</v>
      </c>
      <c r="D57" s="23">
        <f t="shared" si="14"/>
        <v>9.8493079705663789E-5</v>
      </c>
      <c r="E57" s="23">
        <f t="shared" si="9"/>
        <v>1.2021562132318864</v>
      </c>
      <c r="F57" s="23">
        <f t="shared" si="10"/>
        <v>1.1972315592466032</v>
      </c>
      <c r="G57" s="23">
        <f t="shared" si="11"/>
        <v>1.1973686801784993</v>
      </c>
      <c r="H57" s="23">
        <f t="shared" si="12"/>
        <v>3.9983783880779104E-3</v>
      </c>
      <c r="I57" s="22">
        <f t="shared" si="13"/>
        <v>-1.1451855570137756E-4</v>
      </c>
    </row>
    <row r="58" spans="1:9" x14ac:dyDescent="0.25">
      <c r="A58" s="21">
        <v>0.56000000000000005</v>
      </c>
      <c r="B58" s="23">
        <f t="shared" si="8"/>
        <v>0.59438580000106234</v>
      </c>
      <c r="C58" s="23">
        <f t="shared" si="14"/>
        <v>1.2120055212024528E-2</v>
      </c>
      <c r="D58" s="23">
        <f t="shared" si="14"/>
        <v>1.0278024713961109E-4</v>
      </c>
      <c r="E58" s="23">
        <f t="shared" si="9"/>
        <v>1.2120055212024528</v>
      </c>
      <c r="F58" s="23">
        <f t="shared" si="10"/>
        <v>1.2068665088454722</v>
      </c>
      <c r="G58" s="23">
        <f t="shared" si="11"/>
        <v>1.2070113739631692</v>
      </c>
      <c r="H58" s="23">
        <f t="shared" si="12"/>
        <v>4.1376140664569983E-3</v>
      </c>
      <c r="I58" s="22">
        <f t="shared" si="13"/>
        <v>-1.2001967903690834E-4</v>
      </c>
    </row>
    <row r="59" spans="1:9" x14ac:dyDescent="0.25">
      <c r="A59" s="21">
        <v>0.56999999999999995</v>
      </c>
      <c r="B59" s="23">
        <f t="shared" si="8"/>
        <v>0.60650585521308686</v>
      </c>
      <c r="C59" s="23">
        <f t="shared" si="14"/>
        <v>1.2222835459164139E-2</v>
      </c>
      <c r="D59" s="23">
        <f t="shared" si="14"/>
        <v>1.0731464660618251E-4</v>
      </c>
      <c r="E59" s="23">
        <f t="shared" si="9"/>
        <v>1.2222835459164139</v>
      </c>
      <c r="F59" s="23">
        <f t="shared" si="10"/>
        <v>1.2169178135861047</v>
      </c>
      <c r="G59" s="23">
        <f t="shared" si="11"/>
        <v>1.2170710888251501</v>
      </c>
      <c r="H59" s="23">
        <f t="shared" si="12"/>
        <v>4.2827877016578834E-3</v>
      </c>
      <c r="I59" s="22">
        <f t="shared" si="13"/>
        <v>-1.2593778658678094E-4</v>
      </c>
    </row>
    <row r="60" spans="1:9" x14ac:dyDescent="0.25">
      <c r="A60" s="21">
        <v>0.57999999999999996</v>
      </c>
      <c r="B60" s="23">
        <f t="shared" si="8"/>
        <v>0.618728690672251</v>
      </c>
      <c r="C60" s="23">
        <f t="shared" si="14"/>
        <v>1.2330150105770321E-2</v>
      </c>
      <c r="D60" s="23">
        <f t="shared" si="14"/>
        <v>1.1211790949272604E-4</v>
      </c>
      <c r="E60" s="23">
        <f t="shared" si="9"/>
        <v>1.2330150105770321</v>
      </c>
      <c r="F60" s="23">
        <f t="shared" si="10"/>
        <v>1.2274091151023958</v>
      </c>
      <c r="G60" s="23">
        <f t="shared" si="11"/>
        <v>1.2275715403505907</v>
      </c>
      <c r="H60" s="23">
        <f t="shared" si="12"/>
        <v>4.4343405231492975E-3</v>
      </c>
      <c r="I60" s="22">
        <f t="shared" si="13"/>
        <v>-1.3231428300177682E-4</v>
      </c>
    </row>
    <row r="61" spans="1:9" x14ac:dyDescent="0.25">
      <c r="A61" s="21">
        <v>0.59</v>
      </c>
      <c r="B61" s="23">
        <f t="shared" si="8"/>
        <v>0.63105884077802132</v>
      </c>
      <c r="C61" s="23">
        <f t="shared" si="14"/>
        <v>1.2442268015263047E-2</v>
      </c>
      <c r="D61" s="23">
        <f t="shared" si="14"/>
        <v>1.1721411637521939E-4</v>
      </c>
      <c r="E61" s="23">
        <f t="shared" si="9"/>
        <v>1.2442268015263047</v>
      </c>
      <c r="F61" s="23">
        <f t="shared" si="10"/>
        <v>1.2383660957075437</v>
      </c>
      <c r="G61" s="23">
        <f t="shared" si="11"/>
        <v>1.238538495133269</v>
      </c>
      <c r="H61" s="23">
        <f t="shared" si="12"/>
        <v>4.592757040162627E-3</v>
      </c>
      <c r="I61" s="22">
        <f t="shared" si="13"/>
        <v>-1.3919585576278119E-4</v>
      </c>
    </row>
    <row r="62" spans="1:9" x14ac:dyDescent="0.25">
      <c r="A62" s="21">
        <v>0.6</v>
      </c>
      <c r="B62" s="23">
        <f t="shared" si="8"/>
        <v>0.64350110879328437</v>
      </c>
      <c r="C62" s="23">
        <f t="shared" ref="C62:D81" si="15">B63-B62</f>
        <v>1.2559482131638267E-2</v>
      </c>
      <c r="D62" s="23">
        <f t="shared" si="15"/>
        <v>1.2263014581082032E-4</v>
      </c>
      <c r="E62" s="23">
        <f t="shared" si="9"/>
        <v>1.2559482131638267</v>
      </c>
      <c r="F62" s="23">
        <f t="shared" si="10"/>
        <v>1.2498167058732856</v>
      </c>
      <c r="G62" s="23">
        <f t="shared" si="11"/>
        <v>1.25</v>
      </c>
      <c r="H62" s="23">
        <f t="shared" si="12"/>
        <v>4.7585705310613235E-3</v>
      </c>
      <c r="I62" s="22">
        <f t="shared" si="13"/>
        <v>-1.4663530137148939E-4</v>
      </c>
    </row>
    <row r="63" spans="1:9" x14ac:dyDescent="0.25">
      <c r="A63" s="21">
        <v>0.61</v>
      </c>
      <c r="B63" s="23">
        <f t="shared" si="8"/>
        <v>0.65606059092492264</v>
      </c>
      <c r="C63" s="23">
        <f t="shared" si="15"/>
        <v>1.2682112277449087E-2</v>
      </c>
      <c r="D63" s="23">
        <f t="shared" si="15"/>
        <v>1.2839608329606733E-4</v>
      </c>
      <c r="E63" s="23">
        <f t="shared" si="9"/>
        <v>1.2682112277449087</v>
      </c>
      <c r="F63" s="23">
        <f t="shared" si="10"/>
        <v>1.2617914235801053</v>
      </c>
      <c r="G63" s="23">
        <f t="shared" si="11"/>
        <v>1.2619866434564442</v>
      </c>
      <c r="H63" s="23">
        <f t="shared" si="12"/>
        <v>4.9323693881704236E-3</v>
      </c>
      <c r="I63" s="22">
        <f t="shared" si="13"/>
        <v>-1.5469250593981966E-4</v>
      </c>
    </row>
    <row r="64" spans="1:9" x14ac:dyDescent="0.25">
      <c r="A64" s="21">
        <v>0.62</v>
      </c>
      <c r="B64" s="23">
        <f t="shared" si="8"/>
        <v>0.66874270320237172</v>
      </c>
      <c r="C64" s="23">
        <f t="shared" si="15"/>
        <v>1.2810508360745154E-2</v>
      </c>
      <c r="D64" s="23">
        <f t="shared" si="15"/>
        <v>1.3454570269400001E-4</v>
      </c>
      <c r="E64" s="23">
        <f t="shared" si="9"/>
        <v>1.2810508360745154</v>
      </c>
      <c r="F64" s="23">
        <f t="shared" si="10"/>
        <v>1.2743235509398154</v>
      </c>
      <c r="G64" s="23">
        <f t="shared" si="11"/>
        <v>1.2745318548364544</v>
      </c>
      <c r="H64" s="23">
        <f t="shared" si="12"/>
        <v>5.1148044776782404E-3</v>
      </c>
      <c r="I64" s="22">
        <f t="shared" si="13"/>
        <v>-1.6343561429908688E-4</v>
      </c>
    </row>
    <row r="65" spans="1:9" x14ac:dyDescent="0.25">
      <c r="A65" s="21">
        <v>0.63</v>
      </c>
      <c r="B65" s="23">
        <f t="shared" si="8"/>
        <v>0.68155321156311688</v>
      </c>
      <c r="C65" s="23">
        <f t="shared" si="15"/>
        <v>1.2945054063439154E-2</v>
      </c>
      <c r="D65" s="23">
        <f t="shared" si="15"/>
        <v>1.411170353603497E-4</v>
      </c>
      <c r="E65" s="23">
        <f t="shared" si="9"/>
        <v>1.2945054063439154</v>
      </c>
      <c r="F65" s="23">
        <f t="shared" si="10"/>
        <v>1.2874495545758979</v>
      </c>
      <c r="G65" s="23">
        <f t="shared" si="11"/>
        <v>1.2876722477435865</v>
      </c>
      <c r="H65" s="23">
        <f t="shared" si="12"/>
        <v>5.3065977093960347E-3</v>
      </c>
      <c r="I65" s="22">
        <f t="shared" si="13"/>
        <v>-1.7294243009333734E-4</v>
      </c>
    </row>
    <row r="66" spans="1:9" x14ac:dyDescent="0.25">
      <c r="A66" s="21">
        <v>0.64</v>
      </c>
      <c r="B66" s="23">
        <f t="shared" ref="B66:B97" si="16">ASIN(A66)</f>
        <v>0.69449826562655603</v>
      </c>
      <c r="C66" s="23">
        <f t="shared" si="15"/>
        <v>1.3086171098799504E-2</v>
      </c>
      <c r="D66" s="23">
        <f t="shared" si="15"/>
        <v>1.4815304593451817E-4</v>
      </c>
      <c r="E66" s="23">
        <f t="shared" ref="E66:E100" si="17">C66/0.01</f>
        <v>1.3086171098799504</v>
      </c>
      <c r="F66" s="23">
        <f t="shared" ref="F66:F99" si="18">(C66-D66/2)/0.01</f>
        <v>1.3012094575832245</v>
      </c>
      <c r="G66" s="23">
        <f t="shared" ref="G66:G101" si="19">1/SQRT(1-A66^2)</f>
        <v>1.3014480157383839</v>
      </c>
      <c r="H66" s="23">
        <f t="shared" ref="H66:H97" si="20">(E66-G66)/G66</f>
        <v>5.5085520549962939E-3</v>
      </c>
      <c r="I66" s="22">
        <f t="shared" ref="I66:I99" si="21">(F66-G66)/G66</f>
        <v>-1.8330210064059903E-4</v>
      </c>
    </row>
    <row r="67" spans="1:9" x14ac:dyDescent="0.25">
      <c r="A67" s="21">
        <v>0.65</v>
      </c>
      <c r="B67" s="23">
        <f t="shared" si="16"/>
        <v>0.70758443672535554</v>
      </c>
      <c r="C67" s="23">
        <f t="shared" si="15"/>
        <v>1.3234324144734022E-2</v>
      </c>
      <c r="D67" s="23">
        <f t="shared" si="15"/>
        <v>1.5570243853535448E-4</v>
      </c>
      <c r="E67" s="23">
        <f t="shared" si="17"/>
        <v>1.3234324144734022</v>
      </c>
      <c r="F67" s="23">
        <f t="shared" si="18"/>
        <v>1.3156472925466345</v>
      </c>
      <c r="G67" s="23">
        <f t="shared" si="19"/>
        <v>1.315903389919538</v>
      </c>
      <c r="H67" s="23">
        <f t="shared" si="20"/>
        <v>5.721563308932991E-3</v>
      </c>
      <c r="I67" s="22">
        <f t="shared" si="21"/>
        <v>-1.9461715416601468E-4</v>
      </c>
    </row>
    <row r="68" spans="1:9" x14ac:dyDescent="0.25">
      <c r="A68" s="21">
        <v>0.66</v>
      </c>
      <c r="B68" s="23">
        <f t="shared" si="16"/>
        <v>0.72081876087008956</v>
      </c>
      <c r="C68" s="23">
        <f t="shared" si="15"/>
        <v>1.3390026583269377E-2</v>
      </c>
      <c r="D68" s="23">
        <f t="shared" si="15"/>
        <v>1.6382062329234337E-4</v>
      </c>
      <c r="E68" s="23">
        <f t="shared" si="17"/>
        <v>1.3390026583269377</v>
      </c>
      <c r="F68" s="23">
        <f t="shared" si="18"/>
        <v>1.3308116271623205</v>
      </c>
      <c r="G68" s="23">
        <f t="shared" si="19"/>
        <v>1.3310871701625051</v>
      </c>
      <c r="H68" s="23">
        <f t="shared" si="20"/>
        <v>5.9466339559611191E-3</v>
      </c>
      <c r="I68" s="22">
        <f t="shared" si="21"/>
        <v>-2.0700597703979053E-4</v>
      </c>
    </row>
    <row r="69" spans="1:9" x14ac:dyDescent="0.25">
      <c r="A69" s="21">
        <v>0.67</v>
      </c>
      <c r="B69" s="23">
        <f t="shared" si="16"/>
        <v>0.73420878745335894</v>
      </c>
      <c r="C69" s="23">
        <f t="shared" si="15"/>
        <v>1.355384720656172E-2</v>
      </c>
      <c r="D69" s="23">
        <f t="shared" si="15"/>
        <v>1.7257088115074648E-4</v>
      </c>
      <c r="E69" s="23">
        <f t="shared" si="17"/>
        <v>1.355384720656172</v>
      </c>
      <c r="F69" s="23">
        <f t="shared" si="18"/>
        <v>1.3467561765986347</v>
      </c>
      <c r="G69" s="23">
        <f t="shared" si="19"/>
        <v>1.3470533444360344</v>
      </c>
      <c r="H69" s="23">
        <f t="shared" si="20"/>
        <v>6.1848895996213429E-3</v>
      </c>
      <c r="I69" s="22">
        <f t="shared" si="21"/>
        <v>-2.2060584209763559E-4</v>
      </c>
    </row>
    <row r="70" spans="1:9" x14ac:dyDescent="0.25">
      <c r="A70" s="21">
        <v>0.68</v>
      </c>
      <c r="B70" s="23">
        <f t="shared" si="16"/>
        <v>0.74776263465992066</v>
      </c>
      <c r="C70" s="23">
        <f t="shared" si="15"/>
        <v>1.3726418087712466E-2</v>
      </c>
      <c r="D70" s="23">
        <f t="shared" si="15"/>
        <v>1.8202577540749054E-4</v>
      </c>
      <c r="E70" s="23">
        <f t="shared" si="17"/>
        <v>1.3726418087712466</v>
      </c>
      <c r="F70" s="23">
        <f t="shared" si="18"/>
        <v>1.3635405200008721</v>
      </c>
      <c r="G70" s="23">
        <f t="shared" si="19"/>
        <v>1.3638618139749525</v>
      </c>
      <c r="H70" s="23">
        <f t="shared" si="20"/>
        <v>6.4375985208537743E-3</v>
      </c>
      <c r="I70" s="22">
        <f t="shared" si="21"/>
        <v>-2.3557663304907831E-4</v>
      </c>
    </row>
    <row r="71" spans="1:9" x14ac:dyDescent="0.25">
      <c r="A71" s="21">
        <v>0.69</v>
      </c>
      <c r="B71" s="23">
        <f t="shared" si="16"/>
        <v>0.76148905274763312</v>
      </c>
      <c r="C71" s="23">
        <f t="shared" si="15"/>
        <v>1.3908443863119957E-2</v>
      </c>
      <c r="D71" s="23">
        <f t="shared" si="15"/>
        <v>1.9226887229883971E-4</v>
      </c>
      <c r="E71" s="23">
        <f t="shared" si="17"/>
        <v>1.3908443863119957</v>
      </c>
      <c r="F71" s="23">
        <f t="shared" si="18"/>
        <v>1.3812309426970537</v>
      </c>
      <c r="G71" s="23">
        <f t="shared" si="19"/>
        <v>1.3815792463598069</v>
      </c>
      <c r="H71" s="23">
        <f t="shared" si="20"/>
        <v>6.706195085515833E-3</v>
      </c>
      <c r="I71" s="22">
        <f t="shared" si="21"/>
        <v>-2.521054537196418E-4</v>
      </c>
    </row>
    <row r="72" spans="1:9" x14ac:dyDescent="0.25">
      <c r="A72" s="21">
        <v>0.7</v>
      </c>
      <c r="B72" s="23">
        <f t="shared" si="16"/>
        <v>0.77539749661075308</v>
      </c>
      <c r="C72" s="23">
        <f t="shared" si="15"/>
        <v>1.4100712735418797E-2</v>
      </c>
      <c r="D72" s="23">
        <f t="shared" si="15"/>
        <v>2.0339685143933028E-4</v>
      </c>
      <c r="E72" s="23">
        <f t="shared" si="17"/>
        <v>1.4100712735418797</v>
      </c>
      <c r="F72" s="23">
        <f t="shared" si="18"/>
        <v>1.3999014309699132</v>
      </c>
      <c r="G72" s="23">
        <f t="shared" si="19"/>
        <v>1.4002800840280099</v>
      </c>
      <c r="H72" s="23">
        <f t="shared" si="20"/>
        <v>6.9923079143600535E-3</v>
      </c>
      <c r="I72" s="22">
        <f t="shared" si="21"/>
        <v>-2.7041237136464654E-4</v>
      </c>
    </row>
    <row r="73" spans="1:9" x14ac:dyDescent="0.25">
      <c r="A73" s="21">
        <v>0.71</v>
      </c>
      <c r="B73" s="23">
        <f t="shared" si="16"/>
        <v>0.78949820934617188</v>
      </c>
      <c r="C73" s="23">
        <f t="shared" si="15"/>
        <v>1.4304109586858127E-2</v>
      </c>
      <c r="D73" s="23">
        <f t="shared" si="15"/>
        <v>2.1552211167163993E-4</v>
      </c>
      <c r="E73" s="23">
        <f t="shared" si="17"/>
        <v>1.4304109586858127</v>
      </c>
      <c r="F73" s="23">
        <f t="shared" si="18"/>
        <v>1.4196348531022307</v>
      </c>
      <c r="G73" s="23">
        <f t="shared" si="19"/>
        <v>1.4200477428076832</v>
      </c>
      <c r="H73" s="23">
        <f t="shared" si="20"/>
        <v>7.297793986587804E-3</v>
      </c>
      <c r="I73" s="22">
        <f t="shared" si="21"/>
        <v>-2.9075762244172603E-4</v>
      </c>
    </row>
    <row r="74" spans="1:9" x14ac:dyDescent="0.25">
      <c r="A74" s="21">
        <v>0.72</v>
      </c>
      <c r="B74" s="23">
        <f t="shared" si="16"/>
        <v>0.80380231893303</v>
      </c>
      <c r="C74" s="23">
        <f t="shared" si="15"/>
        <v>1.4519631698529767E-2</v>
      </c>
      <c r="D74" s="23">
        <f t="shared" si="15"/>
        <v>2.2877601155824046E-4</v>
      </c>
      <c r="E74" s="23">
        <f t="shared" si="17"/>
        <v>1.4519631698529767</v>
      </c>
      <c r="F74" s="23">
        <f t="shared" si="18"/>
        <v>1.4405243692750647</v>
      </c>
      <c r="G74" s="23">
        <f t="shared" si="19"/>
        <v>1.4409760442605875</v>
      </c>
      <c r="H74" s="23">
        <f t="shared" si="20"/>
        <v>7.6247801871176099E-3</v>
      </c>
      <c r="I74" s="22">
        <f t="shared" si="21"/>
        <v>-3.1345072482072867E-4</v>
      </c>
    </row>
    <row r="75" spans="1:9" x14ac:dyDescent="0.25">
      <c r="A75" s="21">
        <v>0.73</v>
      </c>
      <c r="B75" s="23">
        <f t="shared" si="16"/>
        <v>0.81832195063155977</v>
      </c>
      <c r="C75" s="23">
        <f t="shared" si="15"/>
        <v>1.4748407710088007E-2</v>
      </c>
      <c r="D75" s="23">
        <f t="shared" si="15"/>
        <v>2.4331292974522079E-4</v>
      </c>
      <c r="E75" s="23">
        <f t="shared" si="17"/>
        <v>1.4748407710088007</v>
      </c>
      <c r="F75" s="23">
        <f t="shared" si="18"/>
        <v>1.4626751245215397</v>
      </c>
      <c r="G75" s="23">
        <f t="shared" si="19"/>
        <v>1.4631709376871569</v>
      </c>
      <c r="H75" s="23">
        <f t="shared" si="20"/>
        <v>7.9757142662294916E-3</v>
      </c>
      <c r="I75" s="22">
        <f t="shared" si="21"/>
        <v>-3.3886209249134834E-4</v>
      </c>
    </row>
    <row r="76" spans="1:9" x14ac:dyDescent="0.25">
      <c r="A76" s="21">
        <v>0.74</v>
      </c>
      <c r="B76" s="23">
        <f t="shared" si="16"/>
        <v>0.83307035834164778</v>
      </c>
      <c r="C76" s="23">
        <f t="shared" si="15"/>
        <v>1.4991720639833228E-2</v>
      </c>
      <c r="D76" s="23">
        <f t="shared" si="15"/>
        <v>2.5931539423940109E-4</v>
      </c>
      <c r="E76" s="23">
        <f t="shared" si="17"/>
        <v>1.4991720639833228</v>
      </c>
      <c r="F76" s="23">
        <f t="shared" si="18"/>
        <v>1.4862062942713528</v>
      </c>
      <c r="G76" s="23">
        <f t="shared" si="19"/>
        <v>1.4867525836251314</v>
      </c>
      <c r="H76" s="23">
        <f t="shared" si="20"/>
        <v>8.3534277962437637E-3</v>
      </c>
      <c r="I76" s="22">
        <f t="shared" si="21"/>
        <v>-3.6743797172132008E-4</v>
      </c>
    </row>
    <row r="77" spans="1:9" x14ac:dyDescent="0.25">
      <c r="A77" s="21">
        <v>0.75</v>
      </c>
      <c r="B77" s="23">
        <f t="shared" si="16"/>
        <v>0.848062078981481</v>
      </c>
      <c r="C77" s="23">
        <f t="shared" si="15"/>
        <v>1.5251036034072629E-2</v>
      </c>
      <c r="D77" s="23">
        <f t="shared" si="15"/>
        <v>2.7700061895352679E-4</v>
      </c>
      <c r="E77" s="23">
        <f t="shared" si="17"/>
        <v>1.5251036034072629</v>
      </c>
      <c r="F77" s="23">
        <f t="shared" si="18"/>
        <v>1.5112535724595866</v>
      </c>
      <c r="G77" s="23">
        <f t="shared" si="19"/>
        <v>1.5118578920369088</v>
      </c>
      <c r="H77" s="23">
        <f t="shared" si="20"/>
        <v>8.7612145560243982E-3</v>
      </c>
      <c r="I77" s="22">
        <f t="shared" si="21"/>
        <v>-3.9971982850055905E-4</v>
      </c>
    </row>
    <row r="78" spans="1:9" x14ac:dyDescent="0.25">
      <c r="A78" s="21">
        <v>0.76</v>
      </c>
      <c r="B78" s="23">
        <f t="shared" si="16"/>
        <v>0.86331311501555363</v>
      </c>
      <c r="C78" s="23">
        <f t="shared" si="15"/>
        <v>1.5528036653026156E-2</v>
      </c>
      <c r="D78" s="23">
        <f t="shared" si="15"/>
        <v>2.9662891262938196E-4</v>
      </c>
      <c r="E78" s="23">
        <f t="shared" si="17"/>
        <v>1.5528036653026156</v>
      </c>
      <c r="F78" s="23">
        <f t="shared" si="18"/>
        <v>1.5379722196711465</v>
      </c>
      <c r="G78" s="23">
        <f t="shared" si="19"/>
        <v>1.538643637241659</v>
      </c>
      <c r="H78" s="23">
        <f t="shared" si="20"/>
        <v>9.2029289422347563E-3</v>
      </c>
      <c r="I78" s="22">
        <f t="shared" si="21"/>
        <v>-4.3636977027125963E-4</v>
      </c>
    </row>
    <row r="79" spans="1:9" x14ac:dyDescent="0.25">
      <c r="A79" s="21">
        <v>0.77</v>
      </c>
      <c r="B79" s="23">
        <f t="shared" si="16"/>
        <v>0.87884115166857979</v>
      </c>
      <c r="C79" s="23">
        <f t="shared" si="15"/>
        <v>1.5824665565655538E-2</v>
      </c>
      <c r="D79" s="23">
        <f t="shared" si="15"/>
        <v>3.185146075073142E-4</v>
      </c>
      <c r="E79" s="23">
        <f t="shared" si="17"/>
        <v>1.5824665565655538</v>
      </c>
      <c r="F79" s="23">
        <f t="shared" si="18"/>
        <v>1.5665408261901881</v>
      </c>
      <c r="G79" s="23">
        <f t="shared" si="19"/>
        <v>1.5672903110733745</v>
      </c>
      <c r="H79" s="23">
        <f t="shared" si="20"/>
        <v>9.6831106432258406E-3</v>
      </c>
      <c r="I79" s="22">
        <f t="shared" si="21"/>
        <v>-4.7820424709515855E-4</v>
      </c>
    </row>
    <row r="80" spans="1:9" x14ac:dyDescent="0.25">
      <c r="A80" s="21">
        <v>0.78</v>
      </c>
      <c r="B80" s="23">
        <f t="shared" si="16"/>
        <v>0.89466581723423533</v>
      </c>
      <c r="C80" s="23">
        <f t="shared" si="15"/>
        <v>1.6143180173162852E-2</v>
      </c>
      <c r="D80" s="23">
        <f t="shared" si="15"/>
        <v>3.4304042105126609E-4</v>
      </c>
      <c r="E80" s="23">
        <f t="shared" si="17"/>
        <v>1.6143180173162852</v>
      </c>
      <c r="F80" s="23">
        <f t="shared" si="18"/>
        <v>1.5971659962637219</v>
      </c>
      <c r="G80" s="23">
        <f t="shared" si="19"/>
        <v>1.5980069302514828</v>
      </c>
      <c r="H80" s="23">
        <f t="shared" si="20"/>
        <v>1.0207144134372135E-2</v>
      </c>
      <c r="I80" s="22">
        <f t="shared" si="21"/>
        <v>-5.2623926207161133E-4</v>
      </c>
    </row>
    <row r="81" spans="1:9" x14ac:dyDescent="0.25">
      <c r="A81" s="21">
        <v>0.79</v>
      </c>
      <c r="B81" s="23">
        <f t="shared" si="16"/>
        <v>0.91080899740739818</v>
      </c>
      <c r="C81" s="23">
        <f t="shared" si="15"/>
        <v>1.6486220594214118E-2</v>
      </c>
      <c r="D81" s="23">
        <f t="shared" si="15"/>
        <v>3.706765583296745E-4</v>
      </c>
      <c r="E81" s="23">
        <f t="shared" si="17"/>
        <v>1.6486220594214118</v>
      </c>
      <c r="F81" s="23">
        <f t="shared" si="18"/>
        <v>1.6300882315049281</v>
      </c>
      <c r="G81" s="23">
        <f t="shared" si="19"/>
        <v>1.6310370902867073</v>
      </c>
      <c r="H81" s="23">
        <f t="shared" si="20"/>
        <v>1.0781464897044988E-2</v>
      </c>
      <c r="I81" s="22">
        <f t="shared" si="21"/>
        <v>-5.8175181142717072E-4</v>
      </c>
    </row>
    <row r="82" spans="1:9" x14ac:dyDescent="0.25">
      <c r="A82" s="21">
        <v>0.8</v>
      </c>
      <c r="B82" s="23">
        <f t="shared" si="16"/>
        <v>0.9272952180016123</v>
      </c>
      <c r="C82" s="23">
        <f t="shared" ref="C82:D101" si="22">B83-B82</f>
        <v>1.6856897152543793E-2</v>
      </c>
      <c r="D82" s="23">
        <f t="shared" si="22"/>
        <v>4.0200645740162688E-4</v>
      </c>
      <c r="E82" s="23">
        <f t="shared" si="17"/>
        <v>1.6856897152543793</v>
      </c>
      <c r="F82" s="23">
        <f t="shared" si="18"/>
        <v>1.6655893923842979</v>
      </c>
      <c r="G82" s="23">
        <f t="shared" si="19"/>
        <v>1.666666666666667</v>
      </c>
      <c r="H82" s="23">
        <f t="shared" si="20"/>
        <v>1.1413829152627383E-2</v>
      </c>
      <c r="I82" s="22">
        <f t="shared" si="21"/>
        <v>-6.4636456942142025E-4</v>
      </c>
    </row>
    <row r="83" spans="1:9" x14ac:dyDescent="0.25">
      <c r="A83" s="21">
        <v>0.81</v>
      </c>
      <c r="B83" s="23">
        <f t="shared" si="16"/>
        <v>0.94415211515415609</v>
      </c>
      <c r="C83" s="23">
        <f t="shared" si="22"/>
        <v>1.725890360994542E-2</v>
      </c>
      <c r="D83" s="23">
        <f t="shared" si="22"/>
        <v>4.3776199430556328E-4</v>
      </c>
      <c r="E83" s="23">
        <f t="shared" si="17"/>
        <v>1.725890360994542</v>
      </c>
      <c r="F83" s="23">
        <f t="shared" si="18"/>
        <v>1.7040022612792638</v>
      </c>
      <c r="G83" s="23">
        <f t="shared" si="19"/>
        <v>1.7052337204298635</v>
      </c>
      <c r="H83" s="23">
        <f t="shared" si="20"/>
        <v>1.2113671174336848E-2</v>
      </c>
      <c r="I83" s="22">
        <f t="shared" si="21"/>
        <v>-7.221644375466098E-4</v>
      </c>
    </row>
    <row r="84" spans="1:9" x14ac:dyDescent="0.25">
      <c r="A84" s="21">
        <v>0.82</v>
      </c>
      <c r="B84" s="23">
        <f t="shared" si="16"/>
        <v>0.96141101876410151</v>
      </c>
      <c r="C84" s="23">
        <f t="shared" si="22"/>
        <v>1.7696665604250983E-2</v>
      </c>
      <c r="D84" s="23">
        <f t="shared" si="22"/>
        <v>4.7887239919641722E-4</v>
      </c>
      <c r="E84" s="23">
        <f t="shared" si="17"/>
        <v>1.7696665604250983</v>
      </c>
      <c r="F84" s="23">
        <f t="shared" si="18"/>
        <v>1.7457229404652774</v>
      </c>
      <c r="G84" s="23">
        <f t="shared" si="19"/>
        <v>1.7471413945365302</v>
      </c>
      <c r="H84" s="23">
        <f t="shared" si="20"/>
        <v>1.2892583255714941E-2</v>
      </c>
      <c r="I84" s="22">
        <f t="shared" si="21"/>
        <v>-8.118713663864723E-4</v>
      </c>
    </row>
    <row r="85" spans="1:9" x14ac:dyDescent="0.25">
      <c r="A85" s="21">
        <v>0.83</v>
      </c>
      <c r="B85" s="23">
        <f t="shared" si="16"/>
        <v>0.97910768436835249</v>
      </c>
      <c r="C85" s="23">
        <f t="shared" si="22"/>
        <v>1.81755380034474E-2</v>
      </c>
      <c r="D85" s="23">
        <f t="shared" si="22"/>
        <v>5.2653343957775878E-4</v>
      </c>
      <c r="E85" s="23">
        <f t="shared" si="17"/>
        <v>1.81755380034474</v>
      </c>
      <c r="F85" s="23">
        <f t="shared" si="18"/>
        <v>1.7912271283658521</v>
      </c>
      <c r="G85" s="23">
        <f t="shared" si="19"/>
        <v>1.7928749299111977</v>
      </c>
      <c r="H85" s="23">
        <f t="shared" si="20"/>
        <v>1.3764970451544378E-2</v>
      </c>
      <c r="I85" s="22">
        <f t="shared" si="21"/>
        <v>-9.1908337712504182E-4</v>
      </c>
    </row>
    <row r="86" spans="1:9" x14ac:dyDescent="0.25">
      <c r="A86" s="21">
        <v>0.84</v>
      </c>
      <c r="B86" s="23">
        <f t="shared" si="16"/>
        <v>0.99728322237179989</v>
      </c>
      <c r="C86" s="23">
        <f t="shared" si="22"/>
        <v>1.8702071443025159E-2</v>
      </c>
      <c r="D86" s="23">
        <f t="shared" si="22"/>
        <v>5.823072226586179E-4</v>
      </c>
      <c r="E86" s="23">
        <f t="shared" si="17"/>
        <v>1.8702071443025159</v>
      </c>
      <c r="F86" s="23">
        <f t="shared" si="18"/>
        <v>1.841091783169585</v>
      </c>
      <c r="G86" s="23">
        <f t="shared" si="19"/>
        <v>1.8430244519362138</v>
      </c>
      <c r="H86" s="23">
        <f t="shared" si="20"/>
        <v>1.4748959156643293E-2</v>
      </c>
      <c r="I86" s="22">
        <f t="shared" si="21"/>
        <v>-1.0486397858684923E-3</v>
      </c>
    </row>
    <row r="87" spans="1:9" x14ac:dyDescent="0.25">
      <c r="A87" s="21">
        <v>0.85</v>
      </c>
      <c r="B87" s="23">
        <f t="shared" si="16"/>
        <v>1.0159852938148251</v>
      </c>
      <c r="C87" s="23">
        <f t="shared" si="22"/>
        <v>1.9284378665683777E-2</v>
      </c>
      <c r="D87" s="23">
        <f t="shared" si="22"/>
        <v>6.4826940261353272E-4</v>
      </c>
      <c r="E87" s="23">
        <f t="shared" si="17"/>
        <v>1.9284378665683777</v>
      </c>
      <c r="F87" s="23">
        <f t="shared" si="18"/>
        <v>1.896024396437701</v>
      </c>
      <c r="G87" s="23">
        <f t="shared" si="19"/>
        <v>1.8983159915049976</v>
      </c>
      <c r="H87" s="23">
        <f t="shared" si="20"/>
        <v>1.5867682302723066E-2</v>
      </c>
      <c r="I87" s="22">
        <f t="shared" si="21"/>
        <v>-1.2071726085391087E-3</v>
      </c>
    </row>
    <row r="88" spans="1:9" x14ac:dyDescent="0.25">
      <c r="A88" s="21">
        <v>0.86</v>
      </c>
      <c r="B88" s="23">
        <f t="shared" si="16"/>
        <v>1.0352696724805088</v>
      </c>
      <c r="C88" s="23">
        <f t="shared" si="22"/>
        <v>1.993264806829731E-2</v>
      </c>
      <c r="D88" s="23">
        <f t="shared" si="22"/>
        <v>7.2723183689782367E-4</v>
      </c>
      <c r="E88" s="23">
        <f t="shared" si="17"/>
        <v>1.993264806829731</v>
      </c>
      <c r="F88" s="23">
        <f t="shared" si="18"/>
        <v>1.9569032149848398</v>
      </c>
      <c r="G88" s="23">
        <f t="shared" si="19"/>
        <v>1.9596545041740512</v>
      </c>
      <c r="H88" s="23">
        <f t="shared" si="20"/>
        <v>1.7151136888716886E-2</v>
      </c>
      <c r="I88" s="22">
        <f t="shared" si="21"/>
        <v>-1.403966456000885E-3</v>
      </c>
    </row>
    <row r="89" spans="1:9" x14ac:dyDescent="0.25">
      <c r="A89" s="21">
        <v>0.87</v>
      </c>
      <c r="B89" s="23">
        <f t="shared" si="16"/>
        <v>1.0552023205488061</v>
      </c>
      <c r="C89" s="23">
        <f t="shared" si="22"/>
        <v>2.0659879905195133E-2</v>
      </c>
      <c r="D89" s="23">
        <f t="shared" si="22"/>
        <v>8.2308916363404983E-4</v>
      </c>
      <c r="E89" s="23">
        <f t="shared" si="17"/>
        <v>2.0659879905195133</v>
      </c>
      <c r="F89" s="23">
        <f t="shared" si="18"/>
        <v>2.0248335323378108</v>
      </c>
      <c r="G89" s="23">
        <f t="shared" si="19"/>
        <v>2.0281847857870918</v>
      </c>
      <c r="H89" s="23">
        <f t="shared" si="20"/>
        <v>1.863893516869615E-2</v>
      </c>
      <c r="I89" s="22">
        <f t="shared" si="21"/>
        <v>-1.6523412820989363E-3</v>
      </c>
    </row>
    <row r="90" spans="1:9" x14ac:dyDescent="0.25">
      <c r="A90" s="21">
        <v>0.88</v>
      </c>
      <c r="B90" s="23">
        <f t="shared" si="16"/>
        <v>1.0758622004540013</v>
      </c>
      <c r="C90" s="23">
        <f t="shared" si="22"/>
        <v>2.1482969068829183E-2</v>
      </c>
      <c r="D90" s="23">
        <f t="shared" si="22"/>
        <v>9.4137640697455893E-4</v>
      </c>
      <c r="E90" s="23">
        <f t="shared" si="17"/>
        <v>2.1482969068829183</v>
      </c>
      <c r="F90" s="23">
        <f t="shared" si="18"/>
        <v>2.1012280865341904</v>
      </c>
      <c r="G90" s="23">
        <f t="shared" si="19"/>
        <v>2.1053798026662975</v>
      </c>
      <c r="H90" s="23">
        <f t="shared" si="20"/>
        <v>2.0384495074128494E-2</v>
      </c>
      <c r="I90" s="22">
        <f t="shared" si="21"/>
        <v>-1.9719559040365852E-3</v>
      </c>
    </row>
    <row r="91" spans="1:9" x14ac:dyDescent="0.25">
      <c r="A91" s="21">
        <v>0.89</v>
      </c>
      <c r="B91" s="23">
        <f t="shared" si="16"/>
        <v>1.0973451695228305</v>
      </c>
      <c r="C91" s="23">
        <f t="shared" si="22"/>
        <v>2.2424345475803742E-2</v>
      </c>
      <c r="D91" s="23">
        <f t="shared" si="22"/>
        <v>1.0902013755891282E-3</v>
      </c>
      <c r="E91" s="23">
        <f t="shared" si="17"/>
        <v>2.2424345475803742</v>
      </c>
      <c r="F91" s="23">
        <f t="shared" si="18"/>
        <v>2.1879244788009178</v>
      </c>
      <c r="G91" s="23">
        <f t="shared" si="19"/>
        <v>2.1931723165325634</v>
      </c>
      <c r="H91" s="23">
        <f t="shared" si="20"/>
        <v>2.2461632711876962E-2</v>
      </c>
      <c r="I91" s="22">
        <f t="shared" si="21"/>
        <v>-2.3928068451741706E-3</v>
      </c>
    </row>
    <row r="92" spans="1:9" x14ac:dyDescent="0.25">
      <c r="A92" s="21">
        <v>0.9</v>
      </c>
      <c r="B92" s="23">
        <f t="shared" si="16"/>
        <v>1.1197695149986342</v>
      </c>
      <c r="C92" s="23">
        <f t="shared" si="22"/>
        <v>2.351454685139287E-2</v>
      </c>
      <c r="D92" s="23">
        <f t="shared" si="22"/>
        <v>1.2818765128153053E-3</v>
      </c>
      <c r="E92" s="23">
        <f t="shared" si="17"/>
        <v>2.351454685139287</v>
      </c>
      <c r="F92" s="23">
        <f t="shared" si="18"/>
        <v>2.2873608594985217</v>
      </c>
      <c r="G92" s="23">
        <f t="shared" si="19"/>
        <v>2.294157338705618</v>
      </c>
      <c r="H92" s="23">
        <f t="shared" si="20"/>
        <v>2.497533428374038E-2</v>
      </c>
      <c r="I92" s="22">
        <f t="shared" si="21"/>
        <v>-2.9625166035608E-3</v>
      </c>
    </row>
    <row r="93" spans="1:9" x14ac:dyDescent="0.25">
      <c r="A93" s="21">
        <v>0.91</v>
      </c>
      <c r="B93" s="23">
        <f t="shared" si="16"/>
        <v>1.1432840618500271</v>
      </c>
      <c r="C93" s="23">
        <f t="shared" si="22"/>
        <v>2.4796423364208175E-2</v>
      </c>
      <c r="D93" s="23">
        <f t="shared" si="22"/>
        <v>1.5359358987250271E-3</v>
      </c>
      <c r="E93" s="23">
        <f t="shared" si="17"/>
        <v>2.4796423364208175</v>
      </c>
      <c r="F93" s="23">
        <f t="shared" si="18"/>
        <v>2.4028455414845662</v>
      </c>
      <c r="G93" s="23">
        <f t="shared" si="19"/>
        <v>2.4119153509747391</v>
      </c>
      <c r="H93" s="23">
        <f t="shared" si="20"/>
        <v>2.8080166834506707E-2</v>
      </c>
      <c r="I93" s="22">
        <f t="shared" si="21"/>
        <v>-3.760417829965492E-3</v>
      </c>
    </row>
    <row r="94" spans="1:9" x14ac:dyDescent="0.25">
      <c r="A94" s="21">
        <v>0.92</v>
      </c>
      <c r="B94" s="23">
        <f t="shared" si="16"/>
        <v>1.1680804852142352</v>
      </c>
      <c r="C94" s="23">
        <f t="shared" si="22"/>
        <v>2.6332359262933203E-2</v>
      </c>
      <c r="D94" s="23">
        <f t="shared" si="22"/>
        <v>1.8851017818339866E-3</v>
      </c>
      <c r="E94" s="23">
        <f t="shared" si="17"/>
        <v>2.6332359262933203</v>
      </c>
      <c r="F94" s="23">
        <f t="shared" si="18"/>
        <v>2.5389808372016209</v>
      </c>
      <c r="G94" s="23">
        <f t="shared" si="19"/>
        <v>2.5515518153991441</v>
      </c>
      <c r="H94" s="23">
        <f t="shared" si="20"/>
        <v>3.20135026853837E-2</v>
      </c>
      <c r="I94" s="22">
        <f t="shared" si="21"/>
        <v>-4.9267971442534366E-3</v>
      </c>
    </row>
    <row r="95" spans="1:9" x14ac:dyDescent="0.25">
      <c r="A95" s="21">
        <v>0.93</v>
      </c>
      <c r="B95" s="23">
        <f t="shared" si="16"/>
        <v>1.1944128444771684</v>
      </c>
      <c r="C95" s="23">
        <f t="shared" si="22"/>
        <v>2.8217461044767189E-2</v>
      </c>
      <c r="D95" s="23">
        <f t="shared" si="22"/>
        <v>2.3881309366722281E-3</v>
      </c>
      <c r="E95" s="23">
        <f t="shared" si="17"/>
        <v>2.8217461044767189</v>
      </c>
      <c r="F95" s="23">
        <f t="shared" si="18"/>
        <v>2.7023395576431075</v>
      </c>
      <c r="G95" s="23">
        <f t="shared" si="19"/>
        <v>2.720647808954717</v>
      </c>
      <c r="H95" s="23">
        <f t="shared" si="20"/>
        <v>3.7159640872753842E-2</v>
      </c>
      <c r="I95" s="22">
        <f t="shared" si="21"/>
        <v>-6.7293720456392371E-3</v>
      </c>
    </row>
    <row r="96" spans="1:9" x14ac:dyDescent="0.25">
      <c r="A96" s="21">
        <v>0.94</v>
      </c>
      <c r="B96" s="23">
        <f t="shared" si="16"/>
        <v>1.2226303055219356</v>
      </c>
      <c r="C96" s="23">
        <f t="shared" si="22"/>
        <v>3.0605591981439417E-2</v>
      </c>
      <c r="D96" s="23">
        <f t="shared" si="22"/>
        <v>3.1607281017540512E-3</v>
      </c>
      <c r="E96" s="23">
        <f t="shared" si="17"/>
        <v>3.0605591981439417</v>
      </c>
      <c r="F96" s="23">
        <f t="shared" si="18"/>
        <v>2.9025227930562392</v>
      </c>
      <c r="G96" s="23">
        <f t="shared" si="19"/>
        <v>2.9310519088027451</v>
      </c>
      <c r="H96" s="23">
        <f t="shared" si="20"/>
        <v>4.4184577199827484E-2</v>
      </c>
      <c r="I96" s="22">
        <f t="shared" si="21"/>
        <v>-9.7334051508351921E-3</v>
      </c>
    </row>
    <row r="97" spans="1:9" x14ac:dyDescent="0.25">
      <c r="A97" s="21">
        <v>0.95</v>
      </c>
      <c r="B97" s="23">
        <f t="shared" si="16"/>
        <v>1.2532358975033751</v>
      </c>
      <c r="C97" s="23">
        <f t="shared" si="22"/>
        <v>3.3766320083193468E-2</v>
      </c>
      <c r="D97" s="23">
        <f t="shared" si="22"/>
        <v>4.462271609842583E-3</v>
      </c>
      <c r="E97" s="23">
        <f t="shared" si="17"/>
        <v>3.3766320083193468</v>
      </c>
      <c r="F97" s="23">
        <f t="shared" si="18"/>
        <v>3.1535184278272177</v>
      </c>
      <c r="G97" s="23">
        <f t="shared" si="19"/>
        <v>3.2025630761017418</v>
      </c>
      <c r="H97" s="23">
        <f t="shared" si="20"/>
        <v>5.4353006664114495E-2</v>
      </c>
      <c r="I97" s="22">
        <f t="shared" si="21"/>
        <v>-1.5314186515327842E-2</v>
      </c>
    </row>
    <row r="98" spans="1:9" x14ac:dyDescent="0.25">
      <c r="A98" s="21">
        <v>0.96</v>
      </c>
      <c r="B98" s="23">
        <f t="shared" ref="B98:B129" si="23">ASIN(A98)</f>
        <v>1.2870022175865685</v>
      </c>
      <c r="C98" s="23">
        <f t="shared" si="22"/>
        <v>3.8228591693036051E-2</v>
      </c>
      <c r="D98" s="23">
        <f t="shared" si="22"/>
        <v>7.0020834991362246E-3</v>
      </c>
      <c r="E98" s="23">
        <f t="shared" si="17"/>
        <v>3.8228591693036051</v>
      </c>
      <c r="F98" s="23">
        <f t="shared" si="18"/>
        <v>3.4727549943467939</v>
      </c>
      <c r="G98" s="23">
        <f t="shared" si="19"/>
        <v>3.5714285714285712</v>
      </c>
      <c r="H98" s="23">
        <f t="shared" ref="H98:H129" si="24">(E98-G98)/G98</f>
        <v>7.0400567405009509E-2</v>
      </c>
      <c r="I98" s="22">
        <f t="shared" si="21"/>
        <v>-2.7628601582897636E-2</v>
      </c>
    </row>
    <row r="99" spans="1:9" x14ac:dyDescent="0.25">
      <c r="A99" s="21">
        <v>0.97</v>
      </c>
      <c r="B99" s="23">
        <f t="shared" si="23"/>
        <v>1.3252308092796046</v>
      </c>
      <c r="C99" s="23">
        <f t="shared" si="22"/>
        <v>4.5230675192172276E-2</v>
      </c>
      <c r="D99" s="23">
        <f t="shared" si="22"/>
        <v>1.3564693806520145E-2</v>
      </c>
      <c r="E99" s="23">
        <f t="shared" si="17"/>
        <v>4.5230675192172276</v>
      </c>
      <c r="F99" s="23">
        <f t="shared" si="18"/>
        <v>3.8448328288912204</v>
      </c>
      <c r="G99" s="23">
        <f t="shared" si="19"/>
        <v>4.1134503489486347</v>
      </c>
      <c r="H99" s="23">
        <f t="shared" si="24"/>
        <v>9.9579947615822756E-2</v>
      </c>
      <c r="I99" s="22">
        <f t="shared" si="21"/>
        <v>-6.5302239548380797E-2</v>
      </c>
    </row>
    <row r="100" spans="1:9" x14ac:dyDescent="0.25">
      <c r="A100" s="21">
        <v>0.98</v>
      </c>
      <c r="B100" s="23">
        <f t="shared" si="23"/>
        <v>1.3704614844717768</v>
      </c>
      <c r="C100" s="23">
        <f>B101-B100</f>
        <v>5.8795368998692421E-2</v>
      </c>
      <c r="D100" s="23"/>
      <c r="E100" s="23">
        <f t="shared" si="17"/>
        <v>5.8795368998692421</v>
      </c>
      <c r="F100" s="23"/>
      <c r="G100" s="23">
        <f t="shared" si="19"/>
        <v>5.0251890762960549</v>
      </c>
      <c r="H100" s="23">
        <f t="shared" si="24"/>
        <v>0.17001307027494103</v>
      </c>
      <c r="I100" s="22"/>
    </row>
    <row r="101" spans="1:9" x14ac:dyDescent="0.25">
      <c r="A101" s="24">
        <v>0.99</v>
      </c>
      <c r="B101" s="25">
        <f t="shared" si="23"/>
        <v>1.4292568534704693</v>
      </c>
      <c r="C101" s="25"/>
      <c r="D101" s="25"/>
      <c r="E101" s="25"/>
      <c r="F101" s="25"/>
      <c r="G101" s="25">
        <f t="shared" si="19"/>
        <v>7.0888120500833542</v>
      </c>
      <c r="H101" s="25"/>
      <c r="I101" s="26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zoomScaleNormal="100" workbookViewId="0">
      <selection activeCell="K1" sqref="K1"/>
    </sheetView>
  </sheetViews>
  <sheetFormatPr defaultRowHeight="14.3" x14ac:dyDescent="0.25"/>
  <cols>
    <col min="1" max="1" width="9.875" customWidth="1"/>
    <col min="2" max="2" width="12" customWidth="1"/>
    <col min="3" max="3" width="13.75" customWidth="1"/>
    <col min="4" max="4" width="8.5" customWidth="1"/>
    <col min="5" max="5" width="15" customWidth="1"/>
    <col min="6" max="9" width="8.5" customWidth="1"/>
    <col min="10" max="10" width="14" customWidth="1"/>
    <col min="11" max="1025" width="8.5" customWidth="1"/>
  </cols>
  <sheetData>
    <row r="1" spans="1:12" x14ac:dyDescent="0.25">
      <c r="A1" s="27" t="s">
        <v>44</v>
      </c>
      <c r="B1" s="15" t="s">
        <v>45</v>
      </c>
      <c r="C1" s="16" t="s">
        <v>46</v>
      </c>
      <c r="D1" s="16" t="s">
        <v>47</v>
      </c>
      <c r="E1" s="17" t="s">
        <v>48</v>
      </c>
      <c r="F1" s="37" t="s">
        <v>49</v>
      </c>
      <c r="G1" s="15" t="s">
        <v>50</v>
      </c>
      <c r="H1" s="16" t="s">
        <v>51</v>
      </c>
      <c r="I1" s="16" t="s">
        <v>52</v>
      </c>
      <c r="J1" s="16" t="s">
        <v>53</v>
      </c>
      <c r="K1" s="16" t="s">
        <v>54</v>
      </c>
      <c r="L1" s="17" t="s">
        <v>55</v>
      </c>
    </row>
    <row r="2" spans="1:12" x14ac:dyDescent="0.25">
      <c r="B2" s="21">
        <v>11</v>
      </c>
      <c r="C2" s="23">
        <f t="shared" ref="C2:C22" si="0">C$24/(2*PI())*1/((B2-C$26)^2+C$24^2/4)</f>
        <v>0.15915494309189535</v>
      </c>
      <c r="D2" s="23">
        <v>1</v>
      </c>
      <c r="E2" s="22">
        <f t="shared" ref="E2:E22" si="1">C2*D2</f>
        <v>0.15915494309189535</v>
      </c>
      <c r="G2" s="21">
        <v>-0.86113631159405302</v>
      </c>
      <c r="H2" s="23">
        <v>0.34785484513745402</v>
      </c>
      <c r="I2" s="23">
        <f>L2*$K$11/2</f>
        <v>0.15839137297218195</v>
      </c>
      <c r="J2" s="23">
        <f>H2*I2</f>
        <v>5.5097206516347072E-2</v>
      </c>
      <c r="K2" s="23">
        <f>$K$11*(G2+1)/2+K$7</f>
        <v>12.069431844202974</v>
      </c>
      <c r="L2" s="22">
        <f>$C$24/(2*PI())*1/((K2-$C$26)^2+$C$24^2/4)</f>
        <v>0.3167827459443639</v>
      </c>
    </row>
    <row r="3" spans="1:12" x14ac:dyDescent="0.25">
      <c r="B3" s="21">
        <v>11.1</v>
      </c>
      <c r="C3" s="23">
        <f t="shared" si="0"/>
        <v>0.17586181557115502</v>
      </c>
      <c r="D3" s="23">
        <v>4</v>
      </c>
      <c r="E3" s="22">
        <f t="shared" si="1"/>
        <v>0.70344726228462007</v>
      </c>
      <c r="G3" s="21">
        <v>-0.33998104358485598</v>
      </c>
      <c r="H3" s="23">
        <v>0.65214515486254598</v>
      </c>
      <c r="I3" s="23">
        <f>L3*$K$11/2</f>
        <v>0.14352425398704918</v>
      </c>
      <c r="J3" s="23">
        <f>H3*I3</f>
        <v>9.3598646842915578E-2</v>
      </c>
      <c r="K3" s="23">
        <f>$K$11*(G3+1)/2+K$7</f>
        <v>12.330009478207572</v>
      </c>
      <c r="L3" s="22">
        <f>$C$24/(2*PI())*1/((K3-$C$26)^2+$C$24^2/4)</f>
        <v>0.28704850797409837</v>
      </c>
    </row>
    <row r="4" spans="1:12" x14ac:dyDescent="0.25">
      <c r="B4" s="21">
        <v>11.2</v>
      </c>
      <c r="C4" s="23">
        <f t="shared" si="0"/>
        <v>0.1940913940145064</v>
      </c>
      <c r="D4" s="23">
        <v>2</v>
      </c>
      <c r="E4" s="22">
        <f t="shared" si="1"/>
        <v>0.38818278802901279</v>
      </c>
      <c r="G4" s="21">
        <v>0.33998104358485598</v>
      </c>
      <c r="H4" s="23">
        <v>0.65214515486254598</v>
      </c>
      <c r="I4" s="23">
        <f>L4*$K$11/2</f>
        <v>0.109846323568231</v>
      </c>
      <c r="J4" s="23">
        <f>H4*I4</f>
        <v>7.1635747694485344E-2</v>
      </c>
      <c r="K4" s="23">
        <f>$K$11*(G4+1)/2+K$7</f>
        <v>12.669990521792428</v>
      </c>
      <c r="L4" s="22">
        <f>$C$24/(2*PI())*1/((K4-$C$26)^2+$C$24^2/4)</f>
        <v>0.219692647136462</v>
      </c>
    </row>
    <row r="5" spans="1:12" x14ac:dyDescent="0.25">
      <c r="B5" s="21">
        <v>11.3</v>
      </c>
      <c r="C5" s="23">
        <f t="shared" si="0"/>
        <v>0.21363079609650398</v>
      </c>
      <c r="D5" s="23">
        <v>4</v>
      </c>
      <c r="E5" s="22">
        <f t="shared" si="1"/>
        <v>0.85452318438601593</v>
      </c>
      <c r="G5" s="24">
        <v>0.86113631159405302</v>
      </c>
      <c r="H5" s="25">
        <v>0.34785484513745402</v>
      </c>
      <c r="I5" s="25">
        <f>L5*$K$11/2</f>
        <v>8.5293999376770319E-2</v>
      </c>
      <c r="J5" s="25">
        <f>H5*I5</f>
        <v>2.9669930944360538E-2</v>
      </c>
      <c r="K5" s="25">
        <f>$K$11*(G5+1)/2+K$7</f>
        <v>12.930568155797026</v>
      </c>
      <c r="L5" s="26">
        <f>$C$24/(2*PI())*1/((K5-$C$26)^2+$C$24^2/4)</f>
        <v>0.17058799875354064</v>
      </c>
    </row>
    <row r="6" spans="1:12" x14ac:dyDescent="0.25">
      <c r="B6" s="21">
        <v>11.4</v>
      </c>
      <c r="C6" s="23">
        <f t="shared" si="0"/>
        <v>0.23405138689984617</v>
      </c>
      <c r="D6" s="23">
        <v>2</v>
      </c>
      <c r="E6" s="22">
        <f t="shared" si="1"/>
        <v>0.46810277379969234</v>
      </c>
      <c r="J6" s="35" t="s">
        <v>56</v>
      </c>
      <c r="K6" s="22" t="s">
        <v>57</v>
      </c>
    </row>
    <row r="7" spans="1:12" x14ac:dyDescent="0.25">
      <c r="B7" s="21">
        <v>11.5</v>
      </c>
      <c r="C7" s="23">
        <f t="shared" si="0"/>
        <v>0.25464790894703254</v>
      </c>
      <c r="D7" s="23">
        <v>4</v>
      </c>
      <c r="E7" s="22">
        <f t="shared" si="1"/>
        <v>1.0185916357881302</v>
      </c>
      <c r="J7" s="33">
        <f>SUM(J2:J5)*2</f>
        <v>0.50000306399621708</v>
      </c>
      <c r="K7" s="22">
        <v>12</v>
      </c>
    </row>
    <row r="8" spans="1:12" x14ac:dyDescent="0.25">
      <c r="B8" s="21">
        <v>11.6</v>
      </c>
      <c r="C8" s="23">
        <f t="shared" si="0"/>
        <v>0.27440507429637118</v>
      </c>
      <c r="D8" s="23">
        <v>2</v>
      </c>
      <c r="E8" s="22">
        <f t="shared" si="1"/>
        <v>0.54881014859274235</v>
      </c>
      <c r="K8" s="35" t="s">
        <v>58</v>
      </c>
    </row>
    <row r="9" spans="1:12" x14ac:dyDescent="0.25">
      <c r="B9" s="21">
        <v>11.7</v>
      </c>
      <c r="C9" s="23">
        <f t="shared" si="0"/>
        <v>0.29202741851723901</v>
      </c>
      <c r="D9" s="23">
        <v>4</v>
      </c>
      <c r="E9" s="22">
        <f t="shared" si="1"/>
        <v>1.168109674068956</v>
      </c>
      <c r="K9" s="35">
        <v>13</v>
      </c>
    </row>
    <row r="10" spans="1:12" x14ac:dyDescent="0.25">
      <c r="B10" s="21">
        <v>11.8</v>
      </c>
      <c r="C10" s="23">
        <f t="shared" si="0"/>
        <v>0.30606719825364492</v>
      </c>
      <c r="D10" s="23">
        <v>2</v>
      </c>
      <c r="E10" s="22">
        <f t="shared" si="1"/>
        <v>0.61213439650728985</v>
      </c>
      <c r="K10" s="35" t="s">
        <v>59</v>
      </c>
    </row>
    <row r="11" spans="1:12" x14ac:dyDescent="0.25">
      <c r="B11" s="21">
        <v>11.9</v>
      </c>
      <c r="C11" s="23">
        <f t="shared" si="0"/>
        <v>0.315158303152268</v>
      </c>
      <c r="D11" s="23">
        <v>4</v>
      </c>
      <c r="E11" s="22">
        <f t="shared" si="1"/>
        <v>1.260633212609072</v>
      </c>
      <c r="K11" s="33">
        <f>$K$9-$K$7</f>
        <v>1</v>
      </c>
    </row>
    <row r="12" spans="1:12" x14ac:dyDescent="0.25">
      <c r="B12" s="21">
        <v>12</v>
      </c>
      <c r="C12" s="23">
        <f t="shared" si="0"/>
        <v>0.31830988618379069</v>
      </c>
      <c r="D12" s="23">
        <v>2</v>
      </c>
      <c r="E12" s="22">
        <f t="shared" si="1"/>
        <v>0.63661977236758138</v>
      </c>
    </row>
    <row r="13" spans="1:12" x14ac:dyDescent="0.25">
      <c r="B13" s="21">
        <v>12.1</v>
      </c>
      <c r="C13" s="23">
        <f t="shared" si="0"/>
        <v>0.315158303152268</v>
      </c>
      <c r="D13" s="23">
        <v>4</v>
      </c>
      <c r="E13" s="22">
        <f t="shared" si="1"/>
        <v>1.260633212609072</v>
      </c>
    </row>
    <row r="14" spans="1:12" x14ac:dyDescent="0.25">
      <c r="B14" s="21">
        <v>12.2</v>
      </c>
      <c r="C14" s="23">
        <f t="shared" si="0"/>
        <v>0.30606719825364492</v>
      </c>
      <c r="D14" s="23">
        <v>2</v>
      </c>
      <c r="E14" s="22">
        <f t="shared" si="1"/>
        <v>0.61213439650728985</v>
      </c>
    </row>
    <row r="15" spans="1:12" x14ac:dyDescent="0.25">
      <c r="B15" s="21">
        <v>12.3</v>
      </c>
      <c r="C15" s="23">
        <f t="shared" si="0"/>
        <v>0.29202741851723901</v>
      </c>
      <c r="D15" s="23">
        <v>4</v>
      </c>
      <c r="E15" s="22">
        <f t="shared" si="1"/>
        <v>1.168109674068956</v>
      </c>
    </row>
    <row r="16" spans="1:12" x14ac:dyDescent="0.25">
      <c r="B16" s="21">
        <v>12.4</v>
      </c>
      <c r="C16" s="23">
        <f t="shared" si="0"/>
        <v>0.27440507429637118</v>
      </c>
      <c r="D16" s="23">
        <v>2</v>
      </c>
      <c r="E16" s="22">
        <f t="shared" si="1"/>
        <v>0.54881014859274235</v>
      </c>
    </row>
    <row r="17" spans="2:5" x14ac:dyDescent="0.25">
      <c r="B17" s="21">
        <v>12.5</v>
      </c>
      <c r="C17" s="23">
        <f t="shared" si="0"/>
        <v>0.25464790894703254</v>
      </c>
      <c r="D17" s="23">
        <v>4</v>
      </c>
      <c r="E17" s="22">
        <f t="shared" si="1"/>
        <v>1.0185916357881302</v>
      </c>
    </row>
    <row r="18" spans="2:5" x14ac:dyDescent="0.25">
      <c r="B18" s="21">
        <v>12.6</v>
      </c>
      <c r="C18" s="23">
        <f t="shared" si="0"/>
        <v>0.23405138689984617</v>
      </c>
      <c r="D18" s="23">
        <v>2</v>
      </c>
      <c r="E18" s="22">
        <f t="shared" si="1"/>
        <v>0.46810277379969234</v>
      </c>
    </row>
    <row r="19" spans="2:5" x14ac:dyDescent="0.25">
      <c r="B19" s="21">
        <v>12.7</v>
      </c>
      <c r="C19" s="23">
        <f t="shared" si="0"/>
        <v>0.21363079609650398</v>
      </c>
      <c r="D19" s="23">
        <v>4</v>
      </c>
      <c r="E19" s="22">
        <f t="shared" si="1"/>
        <v>0.85452318438601593</v>
      </c>
    </row>
    <row r="20" spans="2:5" x14ac:dyDescent="0.25">
      <c r="B20" s="21">
        <v>12.8</v>
      </c>
      <c r="C20" s="23">
        <f t="shared" si="0"/>
        <v>0.1940913940145064</v>
      </c>
      <c r="D20" s="23">
        <v>2</v>
      </c>
      <c r="E20" s="22">
        <f t="shared" si="1"/>
        <v>0.38818278802901279</v>
      </c>
    </row>
    <row r="21" spans="2:5" x14ac:dyDescent="0.25">
      <c r="B21" s="21">
        <v>12.9</v>
      </c>
      <c r="C21" s="23">
        <f t="shared" si="0"/>
        <v>0.17586181557115502</v>
      </c>
      <c r="D21" s="23">
        <v>4</v>
      </c>
      <c r="E21" s="22">
        <f t="shared" si="1"/>
        <v>0.70344726228462007</v>
      </c>
    </row>
    <row r="22" spans="2:5" x14ac:dyDescent="0.25">
      <c r="B22" s="21">
        <v>13</v>
      </c>
      <c r="C22" s="23">
        <f t="shared" si="0"/>
        <v>0.15915494309189535</v>
      </c>
      <c r="D22" s="23">
        <v>1</v>
      </c>
      <c r="E22" s="22">
        <f t="shared" si="1"/>
        <v>0.15915494309189535</v>
      </c>
    </row>
    <row r="23" spans="2:5" x14ac:dyDescent="0.25">
      <c r="B23" s="21"/>
      <c r="C23" s="32" t="s">
        <v>60</v>
      </c>
      <c r="D23" s="23"/>
      <c r="E23" s="22" t="s">
        <v>61</v>
      </c>
    </row>
    <row r="24" spans="2:5" x14ac:dyDescent="0.25">
      <c r="B24" s="21"/>
      <c r="C24" s="35">
        <v>2</v>
      </c>
      <c r="D24" s="23"/>
      <c r="E24" s="38">
        <f>0.1/3*SUM(E2:E22)</f>
        <v>0.49999999368941456</v>
      </c>
    </row>
    <row r="25" spans="2:5" x14ac:dyDescent="0.25">
      <c r="B25" s="21"/>
      <c r="C25" s="35" t="s">
        <v>62</v>
      </c>
      <c r="D25" s="23"/>
      <c r="E25" s="22"/>
    </row>
    <row r="26" spans="2:5" x14ac:dyDescent="0.25">
      <c r="B26" s="24"/>
      <c r="C26" s="33">
        <v>12</v>
      </c>
      <c r="D26" s="25"/>
      <c r="E26" s="26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11"/>
  <sheetViews>
    <sheetView tabSelected="1" zoomScaleNormal="100" workbookViewId="0">
      <selection activeCell="AG3" sqref="AG3"/>
    </sheetView>
  </sheetViews>
  <sheetFormatPr defaultRowHeight="14.3" x14ac:dyDescent="0.25"/>
  <cols>
    <col min="1" max="1" width="4.75" customWidth="1"/>
    <col min="2" max="2" width="3.625" customWidth="1"/>
    <col min="3" max="6" width="8.5" customWidth="1"/>
    <col min="7" max="7" width="5.125" customWidth="1"/>
    <col min="8" max="12" width="8.5" customWidth="1"/>
    <col min="13" max="13" width="7" customWidth="1"/>
    <col min="14" max="18" width="8.5" customWidth="1"/>
    <col min="19" max="19" width="7.125" customWidth="1"/>
    <col min="20" max="24" width="8.5" customWidth="1"/>
    <col min="25" max="25" width="5.125" customWidth="1"/>
    <col min="26" max="28" width="8.5" customWidth="1"/>
    <col min="29" max="29" width="19.75" customWidth="1"/>
    <col min="30" max="31" width="10.75" customWidth="1"/>
    <col min="32" max="32" width="8.75" customWidth="1"/>
    <col min="33" max="33" width="17.625" customWidth="1"/>
    <col min="34" max="1025" width="8.5" customWidth="1"/>
  </cols>
  <sheetData>
    <row r="1" spans="1:37" x14ac:dyDescent="0.25">
      <c r="A1" s="30"/>
      <c r="B1" s="36"/>
      <c r="C1" s="10" t="s">
        <v>63</v>
      </c>
      <c r="D1" s="10"/>
      <c r="E1" s="10" t="s">
        <v>64</v>
      </c>
      <c r="F1" s="10"/>
      <c r="G1" s="10" t="s">
        <v>65</v>
      </c>
      <c r="H1" s="10"/>
      <c r="I1" s="9" t="s">
        <v>66</v>
      </c>
      <c r="J1" s="9"/>
      <c r="K1" s="9" t="s">
        <v>64</v>
      </c>
      <c r="L1" s="9"/>
      <c r="M1" s="9" t="s">
        <v>65</v>
      </c>
      <c r="N1" s="9"/>
      <c r="O1" s="8" t="s">
        <v>67</v>
      </c>
      <c r="P1" s="8"/>
      <c r="Q1" s="8" t="s">
        <v>64</v>
      </c>
      <c r="R1" s="8"/>
      <c r="S1" s="8" t="s">
        <v>65</v>
      </c>
      <c r="T1" s="8"/>
      <c r="U1" s="7" t="s">
        <v>68</v>
      </c>
      <c r="V1" s="7"/>
      <c r="W1" s="7" t="s">
        <v>64</v>
      </c>
      <c r="X1" s="7"/>
      <c r="Y1" s="7" t="s">
        <v>65</v>
      </c>
      <c r="Z1" s="7"/>
      <c r="AA1" s="6" t="s">
        <v>69</v>
      </c>
      <c r="AB1" s="6"/>
      <c r="AC1" s="6"/>
      <c r="AD1" s="30"/>
      <c r="AE1" s="36"/>
      <c r="AF1" s="36"/>
      <c r="AG1" s="31"/>
    </row>
    <row r="2" spans="1:37" x14ac:dyDescent="0.25">
      <c r="A2" s="21"/>
      <c r="B2" s="23"/>
      <c r="C2" s="39"/>
      <c r="D2" s="40"/>
      <c r="E2" s="41"/>
      <c r="F2" s="41"/>
      <c r="G2" s="5" t="s">
        <v>70</v>
      </c>
      <c r="H2" s="5"/>
      <c r="I2" s="42"/>
      <c r="J2" s="43"/>
      <c r="K2" s="44"/>
      <c r="L2" s="44"/>
      <c r="M2" s="4" t="s">
        <v>71</v>
      </c>
      <c r="N2" s="4"/>
      <c r="O2" s="45"/>
      <c r="P2" s="46"/>
      <c r="Q2" s="47"/>
      <c r="R2" s="47"/>
      <c r="S2" s="3" t="s">
        <v>72</v>
      </c>
      <c r="T2" s="3"/>
      <c r="U2" s="48"/>
      <c r="V2" s="49"/>
      <c r="W2" s="50"/>
      <c r="X2" s="50"/>
      <c r="Y2" s="2" t="s">
        <v>73</v>
      </c>
      <c r="Z2" s="2"/>
      <c r="AA2" s="1" t="s">
        <v>74</v>
      </c>
      <c r="AB2" s="1"/>
      <c r="AC2" s="1"/>
      <c r="AD2" s="95" t="s">
        <v>75</v>
      </c>
      <c r="AE2" s="95"/>
      <c r="AF2" s="95"/>
      <c r="AG2" s="95"/>
      <c r="AH2" s="18" t="s">
        <v>76</v>
      </c>
    </row>
    <row r="3" spans="1:37" x14ac:dyDescent="0.25">
      <c r="A3" s="24" t="s">
        <v>35</v>
      </c>
      <c r="B3" s="25" t="s">
        <v>77</v>
      </c>
      <c r="C3" s="51" t="s">
        <v>78</v>
      </c>
      <c r="D3" s="52" t="s">
        <v>79</v>
      </c>
      <c r="E3" s="53" t="s">
        <v>80</v>
      </c>
      <c r="F3" s="53" t="s">
        <v>81</v>
      </c>
      <c r="G3" s="51" t="s">
        <v>35</v>
      </c>
      <c r="H3" s="52" t="s">
        <v>82</v>
      </c>
      <c r="I3" s="54" t="s">
        <v>83</v>
      </c>
      <c r="J3" s="55" t="s">
        <v>84</v>
      </c>
      <c r="K3" s="56" t="s">
        <v>85</v>
      </c>
      <c r="L3" s="56" t="s">
        <v>86</v>
      </c>
      <c r="M3" s="54" t="s">
        <v>87</v>
      </c>
      <c r="N3" s="55" t="s">
        <v>88</v>
      </c>
      <c r="O3" s="57" t="s">
        <v>89</v>
      </c>
      <c r="P3" s="58" t="s">
        <v>90</v>
      </c>
      <c r="Q3" s="59" t="s">
        <v>91</v>
      </c>
      <c r="R3" s="59" t="s">
        <v>92</v>
      </c>
      <c r="S3" s="57" t="s">
        <v>87</v>
      </c>
      <c r="T3" s="58" t="s">
        <v>93</v>
      </c>
      <c r="U3" s="60" t="s">
        <v>94</v>
      </c>
      <c r="V3" s="61" t="s">
        <v>95</v>
      </c>
      <c r="W3" s="62" t="s">
        <v>96</v>
      </c>
      <c r="X3" s="62" t="s">
        <v>97</v>
      </c>
      <c r="Y3" s="60" t="s">
        <v>98</v>
      </c>
      <c r="Z3" s="61" t="s">
        <v>99</v>
      </c>
      <c r="AA3" s="63" t="s">
        <v>100</v>
      </c>
      <c r="AB3" s="64" t="s">
        <v>82</v>
      </c>
      <c r="AC3" s="94" t="s">
        <v>107</v>
      </c>
      <c r="AD3" s="24" t="s">
        <v>100</v>
      </c>
      <c r="AE3" s="65" t="s">
        <v>101</v>
      </c>
      <c r="AF3" s="66" t="s">
        <v>102</v>
      </c>
      <c r="AG3" s="67" t="s">
        <v>107</v>
      </c>
    </row>
    <row r="4" spans="1:37" x14ac:dyDescent="0.25">
      <c r="A4" s="30">
        <v>0</v>
      </c>
      <c r="B4" s="36">
        <f t="shared" ref="B4:B35" si="0">A5-A4</f>
        <v>0.5</v>
      </c>
      <c r="C4" s="68">
        <f t="shared" ref="C4:C35" si="1">B4*E4</f>
        <v>0</v>
      </c>
      <c r="D4" s="69">
        <f t="shared" ref="D4:D35" si="2">B4*F4</f>
        <v>3.3333333333333331E-3</v>
      </c>
      <c r="E4" s="69">
        <f t="shared" ref="E4:E35" si="3">H4</f>
        <v>0</v>
      </c>
      <c r="F4" s="69">
        <f t="shared" ref="F4:F35" si="4">-$AK$5*SQRT(1+H4^2)/(G4-$AJ$5)</f>
        <v>6.6666666666666662E-3</v>
      </c>
      <c r="G4" s="69">
        <f t="shared" ref="G4:G35" si="5">A4</f>
        <v>0</v>
      </c>
      <c r="H4" s="70">
        <f t="shared" ref="H4:H35" si="6">1/2*((1-G4/$AJ$5)^(-$AK$5)-(1-G4/$AJ$5)^($AK$5))</f>
        <v>0</v>
      </c>
      <c r="I4" s="71">
        <f t="shared" ref="I4:I35" si="7">B4*K4</f>
        <v>8.3333333333333328E-4</v>
      </c>
      <c r="J4" s="72">
        <f t="shared" ref="J4:J35" si="8">B4*L4</f>
        <v>3.3500884049846714E-3</v>
      </c>
      <c r="K4" s="72">
        <f t="shared" ref="K4:K35" si="9">N4</f>
        <v>1.6666666666666666E-3</v>
      </c>
      <c r="L4" s="72">
        <f t="shared" ref="L4:L35" si="10">-$AK$5*SQRT(1+N4^2)/(M4-$AJ$5)</f>
        <v>6.7001768099693429E-3</v>
      </c>
      <c r="M4" s="72">
        <f t="shared" ref="M4:M35" si="11">A4+B4/2</f>
        <v>0.25</v>
      </c>
      <c r="N4" s="73">
        <f t="shared" ref="N4:N35" si="12">H4+D4/2</f>
        <v>1.6666666666666666E-3</v>
      </c>
      <c r="O4" s="74">
        <f t="shared" ref="O4:O35" si="13">B4*Q4</f>
        <v>8.3752210124616786E-4</v>
      </c>
      <c r="P4" s="75">
        <f t="shared" ref="P4:P35" si="14">B4*R4</f>
        <v>3.3500884518779103E-3</v>
      </c>
      <c r="Q4" s="75">
        <f t="shared" ref="Q4:Q35" si="15">T4</f>
        <v>1.6750442024923357E-3</v>
      </c>
      <c r="R4" s="75">
        <f t="shared" ref="R4:R35" si="16">-$AK$5*SQRT(1+T4^2)/(S4-$AJ$5)</f>
        <v>6.7001769037558206E-3</v>
      </c>
      <c r="S4" s="75">
        <f t="shared" ref="S4:S35" si="17">A4+B4/2</f>
        <v>0.25</v>
      </c>
      <c r="T4" s="76">
        <f t="shared" ref="T4:T35" si="18">H4+J4/2</f>
        <v>1.6750442024923357E-3</v>
      </c>
      <c r="U4" s="77">
        <f t="shared" ref="U4:U35" si="19">B4*W4</f>
        <v>1.6750442259389551E-3</v>
      </c>
      <c r="V4" s="78">
        <f t="shared" ref="V4:V35" si="20">B4*X4</f>
        <v>3.3670222610457001E-3</v>
      </c>
      <c r="W4" s="78">
        <f t="shared" ref="W4:W35" si="21">Z4</f>
        <v>3.3500884518779103E-3</v>
      </c>
      <c r="X4" s="78">
        <f t="shared" ref="X4:X35" si="22">-$AK$5*SQRT(1+Z4^2)/(Y4-$AJ$5)</f>
        <v>6.7340445220914003E-3</v>
      </c>
      <c r="Y4" s="78">
        <f t="shared" ref="Y4:Y35" si="23">A4+B4</f>
        <v>0.5</v>
      </c>
      <c r="Z4" s="79">
        <f t="shared" ref="Z4:Z35" si="24">H4+P4</f>
        <v>3.3500884518779103E-3</v>
      </c>
      <c r="AA4" s="80">
        <f t="shared" ref="AA4:AA35" si="25">D4+2*J4+2*P4+V4</f>
        <v>2.0100709308104196E-2</v>
      </c>
      <c r="AB4" s="81">
        <v>0</v>
      </c>
      <c r="AC4" s="109">
        <v>0</v>
      </c>
      <c r="AD4" s="21">
        <f t="shared" ref="AD4:AD35" si="26">C4+2*I4+2*O4+U4</f>
        <v>5.0167550950979568E-3</v>
      </c>
      <c r="AE4" s="82">
        <v>0</v>
      </c>
      <c r="AF4" s="23">
        <f t="shared" ref="AF4:AF35" si="27">$AJ$5/2*((1-A4/$AJ$5)^(1-$AK$5)/($AK$5-1)+(1-A4/$AJ$5)^(1+$AK$5)/($AK$5+1) ) - $AJ$5*$AK$5/($AK$5^2-1)</f>
        <v>0</v>
      </c>
      <c r="AG4" s="110">
        <v>0</v>
      </c>
      <c r="AH4" s="36" t="s">
        <v>103</v>
      </c>
      <c r="AI4" s="36" t="s">
        <v>104</v>
      </c>
      <c r="AJ4" s="36" t="s">
        <v>105</v>
      </c>
      <c r="AK4" s="31" t="s">
        <v>106</v>
      </c>
    </row>
    <row r="5" spans="1:37" x14ac:dyDescent="0.25">
      <c r="A5" s="21">
        <v>0.5</v>
      </c>
      <c r="B5" s="23">
        <f t="shared" si="0"/>
        <v>0.5</v>
      </c>
      <c r="C5" s="68">
        <f t="shared" si="1"/>
        <v>1.6750591088473543E-3</v>
      </c>
      <c r="D5" s="69">
        <f t="shared" si="2"/>
        <v>3.3670222613814515E-3</v>
      </c>
      <c r="E5" s="69">
        <f t="shared" si="3"/>
        <v>3.3501182176947086E-3</v>
      </c>
      <c r="F5" s="69">
        <f t="shared" si="4"/>
        <v>6.7340445227629031E-3</v>
      </c>
      <c r="G5" s="69">
        <f t="shared" si="5"/>
        <v>0.5</v>
      </c>
      <c r="H5" s="70">
        <f t="shared" si="6"/>
        <v>3.3501182176947086E-3</v>
      </c>
      <c r="I5" s="71">
        <f t="shared" si="7"/>
        <v>2.5168146741927173E-3</v>
      </c>
      <c r="J5" s="72">
        <f t="shared" si="8"/>
        <v>3.3841376265040996E-3</v>
      </c>
      <c r="K5" s="72">
        <f t="shared" si="9"/>
        <v>5.0336293483854346E-3</v>
      </c>
      <c r="L5" s="72">
        <f t="shared" si="10"/>
        <v>6.7682752530081993E-3</v>
      </c>
      <c r="M5" s="72">
        <f t="shared" si="11"/>
        <v>0.75</v>
      </c>
      <c r="N5" s="73">
        <f t="shared" si="12"/>
        <v>5.0336293483854346E-3</v>
      </c>
      <c r="O5" s="74">
        <f t="shared" si="13"/>
        <v>2.5210935154733791E-3</v>
      </c>
      <c r="P5" s="75">
        <f t="shared" si="14"/>
        <v>3.3841377724001124E-3</v>
      </c>
      <c r="Q5" s="75">
        <f t="shared" si="15"/>
        <v>5.0421870309467582E-3</v>
      </c>
      <c r="R5" s="75">
        <f t="shared" si="16"/>
        <v>6.7682755448002247E-3</v>
      </c>
      <c r="S5" s="75">
        <f t="shared" si="17"/>
        <v>0.75</v>
      </c>
      <c r="T5" s="76">
        <f t="shared" si="18"/>
        <v>5.0421870309467582E-3</v>
      </c>
      <c r="U5" s="77">
        <f t="shared" si="19"/>
        <v>3.3671279950474105E-3</v>
      </c>
      <c r="V5" s="78">
        <f t="shared" si="20"/>
        <v>3.4014376695401215E-3</v>
      </c>
      <c r="W5" s="78">
        <f t="shared" si="21"/>
        <v>6.734255990094821E-3</v>
      </c>
      <c r="X5" s="78">
        <f t="shared" si="22"/>
        <v>6.8028753390802429E-3</v>
      </c>
      <c r="Y5" s="78">
        <f t="shared" si="23"/>
        <v>1</v>
      </c>
      <c r="Z5" s="79">
        <f t="shared" si="24"/>
        <v>6.734255990094821E-3</v>
      </c>
      <c r="AA5" s="80">
        <f t="shared" si="25"/>
        <v>2.0305010728729995E-2</v>
      </c>
      <c r="AB5" s="80">
        <f t="shared" ref="AB5:AB36" si="28">AB4+AA4/6</f>
        <v>3.3501182180173659E-3</v>
      </c>
      <c r="AC5" s="109">
        <f>(1/2*((1-A5/$AJ$5)^(-$AK$5)-(1-A5/$AJ$5)^($AK$5))-AB5)</f>
        <v>-3.2265726548907914E-13</v>
      </c>
      <c r="AD5" s="21">
        <f t="shared" si="26"/>
        <v>1.5118003483226956E-2</v>
      </c>
      <c r="AE5" s="82">
        <f t="shared" ref="AE5:AE36" si="29">AE4+AD4/6</f>
        <v>8.3612584918299276E-4</v>
      </c>
      <c r="AF5" s="23">
        <f t="shared" si="27"/>
        <v>8.3612586485415363E-4</v>
      </c>
      <c r="AG5" s="110">
        <f>(AE5-AF5)</f>
        <v>-1.5671160875051215E-11</v>
      </c>
      <c r="AH5" s="25">
        <v>30</v>
      </c>
      <c r="AI5" s="25">
        <v>10</v>
      </c>
      <c r="AJ5" s="25">
        <v>50</v>
      </c>
      <c r="AK5" s="26">
        <f>$AI$5/$AH$5</f>
        <v>0.33333333333333331</v>
      </c>
    </row>
    <row r="6" spans="1:37" x14ac:dyDescent="0.25">
      <c r="A6" s="21">
        <v>1</v>
      </c>
      <c r="B6" s="23">
        <f t="shared" si="0"/>
        <v>0.5</v>
      </c>
      <c r="C6" s="68">
        <f t="shared" si="1"/>
        <v>3.3671433360717984E-3</v>
      </c>
      <c r="D6" s="69">
        <f t="shared" si="2"/>
        <v>3.4014376702428992E-3</v>
      </c>
      <c r="E6" s="69">
        <f t="shared" si="3"/>
        <v>6.7342866721435968E-3</v>
      </c>
      <c r="F6" s="69">
        <f t="shared" si="4"/>
        <v>6.8028753404857983E-3</v>
      </c>
      <c r="G6" s="69">
        <f t="shared" si="5"/>
        <v>1</v>
      </c>
      <c r="H6" s="70">
        <f t="shared" si="6"/>
        <v>6.7342866721435968E-3</v>
      </c>
      <c r="I6" s="71">
        <f t="shared" si="7"/>
        <v>4.2175027536325233E-3</v>
      </c>
      <c r="J6" s="72">
        <f t="shared" si="8"/>
        <v>3.4189250394058056E-3</v>
      </c>
      <c r="K6" s="72">
        <f t="shared" si="9"/>
        <v>8.4350055072650466E-3</v>
      </c>
      <c r="L6" s="72">
        <f t="shared" si="10"/>
        <v>6.8378500788116112E-3</v>
      </c>
      <c r="M6" s="72">
        <f t="shared" si="11"/>
        <v>1.25</v>
      </c>
      <c r="N6" s="73">
        <f t="shared" si="12"/>
        <v>8.4350055072650466E-3</v>
      </c>
      <c r="O6" s="74">
        <f t="shared" si="13"/>
        <v>4.2218745959232496E-3</v>
      </c>
      <c r="P6" s="75">
        <f t="shared" si="14"/>
        <v>3.4189252916746117E-3</v>
      </c>
      <c r="Q6" s="75">
        <f t="shared" si="15"/>
        <v>8.4437491918464991E-3</v>
      </c>
      <c r="R6" s="75">
        <f t="shared" si="16"/>
        <v>6.8378505833492234E-3</v>
      </c>
      <c r="S6" s="75">
        <f t="shared" si="17"/>
        <v>1.25</v>
      </c>
      <c r="T6" s="76">
        <f t="shared" si="18"/>
        <v>8.4437491918464991E-3</v>
      </c>
      <c r="U6" s="77">
        <f t="shared" si="19"/>
        <v>5.076605981909104E-3</v>
      </c>
      <c r="V6" s="78">
        <f t="shared" si="20"/>
        <v>3.4366032389287799E-3</v>
      </c>
      <c r="W6" s="78">
        <f t="shared" si="21"/>
        <v>1.0153211963818208E-2</v>
      </c>
      <c r="X6" s="78">
        <f t="shared" si="22"/>
        <v>6.8732064778575597E-3</v>
      </c>
      <c r="Y6" s="78">
        <f t="shared" si="23"/>
        <v>1.5</v>
      </c>
      <c r="Z6" s="79">
        <f t="shared" si="24"/>
        <v>1.0153211963818208E-2</v>
      </c>
      <c r="AA6" s="80">
        <f t="shared" si="25"/>
        <v>2.0513741571332515E-2</v>
      </c>
      <c r="AB6" s="80">
        <f t="shared" si="28"/>
        <v>6.7342866728056982E-3</v>
      </c>
      <c r="AC6" s="109">
        <f t="shared" ref="AC6:AC69" si="30">(1/2*((1-A6/$AJ$5)^(-$AK$5)-(1-A6/$AJ$5)^($AK$5))-AB6)</f>
        <v>-6.6210145005518584E-13</v>
      </c>
      <c r="AD6" s="21">
        <f t="shared" si="26"/>
        <v>2.5322504017092448E-2</v>
      </c>
      <c r="AE6" s="82">
        <f t="shared" si="29"/>
        <v>3.3557930963874854E-3</v>
      </c>
      <c r="AF6" s="23">
        <f t="shared" si="27"/>
        <v>3.3557931283887399E-3</v>
      </c>
      <c r="AG6" s="110">
        <f t="shared" ref="AG6:AG69" si="31">(AE6-AF6)</f>
        <v>-3.2001254510888311E-11</v>
      </c>
    </row>
    <row r="7" spans="1:37" x14ac:dyDescent="0.25">
      <c r="A7" s="21">
        <v>1.5</v>
      </c>
      <c r="B7" s="23">
        <f t="shared" si="0"/>
        <v>0.5</v>
      </c>
      <c r="C7" s="68">
        <f t="shared" si="1"/>
        <v>5.0766218001709607E-3</v>
      </c>
      <c r="D7" s="69">
        <f t="shared" si="2"/>
        <v>3.4366032400325475E-3</v>
      </c>
      <c r="E7" s="69">
        <f t="shared" si="3"/>
        <v>1.0153243600341921E-2</v>
      </c>
      <c r="F7" s="69">
        <f t="shared" si="4"/>
        <v>6.8732064800650951E-3</v>
      </c>
      <c r="G7" s="69">
        <f t="shared" si="5"/>
        <v>1.5</v>
      </c>
      <c r="H7" s="70">
        <f t="shared" si="6"/>
        <v>1.0153243600341921E-2</v>
      </c>
      <c r="I7" s="71">
        <f t="shared" si="7"/>
        <v>5.9357726101790971E-3</v>
      </c>
      <c r="J7" s="72">
        <f t="shared" si="8"/>
        <v>3.4544748335417958E-3</v>
      </c>
      <c r="K7" s="72">
        <f t="shared" si="9"/>
        <v>1.1871545220358194E-2</v>
      </c>
      <c r="L7" s="72">
        <f t="shared" si="10"/>
        <v>6.9089496670835917E-3</v>
      </c>
      <c r="M7" s="72">
        <f t="shared" si="11"/>
        <v>1.75</v>
      </c>
      <c r="N7" s="73">
        <f t="shared" si="12"/>
        <v>1.1871545220358194E-2</v>
      </c>
      <c r="O7" s="74">
        <f t="shared" si="13"/>
        <v>5.9402405085564099E-3</v>
      </c>
      <c r="P7" s="75">
        <f t="shared" si="14"/>
        <v>3.4544752000846514E-3</v>
      </c>
      <c r="Q7" s="75">
        <f t="shared" si="15"/>
        <v>1.188048101711282E-2</v>
      </c>
      <c r="R7" s="75">
        <f t="shared" si="16"/>
        <v>6.9089504001693027E-3</v>
      </c>
      <c r="S7" s="75">
        <f t="shared" si="17"/>
        <v>1.75</v>
      </c>
      <c r="T7" s="76">
        <f t="shared" si="18"/>
        <v>1.188048101711282E-2</v>
      </c>
      <c r="U7" s="77">
        <f t="shared" si="19"/>
        <v>6.8038594002132868E-3</v>
      </c>
      <c r="V7" s="78">
        <f t="shared" si="20"/>
        <v>3.4725436830551418E-3</v>
      </c>
      <c r="W7" s="78">
        <f t="shared" si="21"/>
        <v>1.3607718800426574E-2</v>
      </c>
      <c r="X7" s="78">
        <f t="shared" si="22"/>
        <v>6.9450873661102835E-3</v>
      </c>
      <c r="Y7" s="78">
        <f t="shared" si="23"/>
        <v>2</v>
      </c>
      <c r="Z7" s="79">
        <f t="shared" si="24"/>
        <v>1.3607718800426574E-2</v>
      </c>
      <c r="AA7" s="80">
        <f t="shared" si="25"/>
        <v>2.0727046990340586E-2</v>
      </c>
      <c r="AB7" s="80">
        <f t="shared" si="28"/>
        <v>1.0153243601361116E-2</v>
      </c>
      <c r="AC7" s="109">
        <f t="shared" si="30"/>
        <v>-1.0191951449467496E-12</v>
      </c>
      <c r="AD7" s="21">
        <f t="shared" si="26"/>
        <v>3.563250743785526E-2</v>
      </c>
      <c r="AE7" s="82">
        <f t="shared" si="29"/>
        <v>7.5762104325695599E-3</v>
      </c>
      <c r="AF7" s="23">
        <f t="shared" si="27"/>
        <v>7.5762104815915166E-3</v>
      </c>
      <c r="AG7" s="110">
        <f t="shared" si="31"/>
        <v>-4.902195663292197E-11</v>
      </c>
    </row>
    <row r="8" spans="1:37" x14ac:dyDescent="0.25">
      <c r="A8" s="21">
        <v>2</v>
      </c>
      <c r="B8" s="23">
        <f t="shared" si="0"/>
        <v>0.5</v>
      </c>
      <c r="C8" s="68">
        <f t="shared" si="1"/>
        <v>6.8038757158446761E-3</v>
      </c>
      <c r="D8" s="69">
        <f t="shared" si="2"/>
        <v>3.4725436845967962E-3</v>
      </c>
      <c r="E8" s="69">
        <f t="shared" si="3"/>
        <v>1.3607751431689352E-2</v>
      </c>
      <c r="F8" s="69">
        <f t="shared" si="4"/>
        <v>6.9450873691935923E-3</v>
      </c>
      <c r="G8" s="69">
        <f t="shared" si="5"/>
        <v>2</v>
      </c>
      <c r="H8" s="70">
        <f t="shared" si="6"/>
        <v>1.3607751431689352E-2</v>
      </c>
      <c r="I8" s="71">
        <f t="shared" si="7"/>
        <v>7.6720116369938755E-3</v>
      </c>
      <c r="J8" s="72">
        <f t="shared" si="8"/>
        <v>3.4908122603734323E-3</v>
      </c>
      <c r="K8" s="72">
        <f t="shared" si="9"/>
        <v>1.5344023273987751E-2</v>
      </c>
      <c r="L8" s="72">
        <f t="shared" si="10"/>
        <v>6.9816245207468645E-3</v>
      </c>
      <c r="M8" s="72">
        <f t="shared" si="11"/>
        <v>2.25</v>
      </c>
      <c r="N8" s="73">
        <f t="shared" si="12"/>
        <v>1.5344023273987751E-2</v>
      </c>
      <c r="O8" s="74">
        <f t="shared" si="13"/>
        <v>7.6765787809380346E-3</v>
      </c>
      <c r="P8" s="75">
        <f t="shared" si="14"/>
        <v>3.4908127496646462E-3</v>
      </c>
      <c r="Q8" s="75">
        <f t="shared" si="15"/>
        <v>1.5353157561876069E-2</v>
      </c>
      <c r="R8" s="75">
        <f t="shared" si="16"/>
        <v>6.9816254993292923E-3</v>
      </c>
      <c r="S8" s="75">
        <f t="shared" si="17"/>
        <v>2.25</v>
      </c>
      <c r="T8" s="76">
        <f t="shared" si="18"/>
        <v>1.5353157561876069E-2</v>
      </c>
      <c r="U8" s="77">
        <f t="shared" si="19"/>
        <v>8.549282090676999E-3</v>
      </c>
      <c r="V8" s="78">
        <f t="shared" si="20"/>
        <v>3.5092848061955497E-3</v>
      </c>
      <c r="W8" s="78">
        <f t="shared" si="21"/>
        <v>1.7098564181353998E-2</v>
      </c>
      <c r="X8" s="78">
        <f t="shared" si="22"/>
        <v>7.0185696123910993E-3</v>
      </c>
      <c r="Y8" s="78">
        <f t="shared" si="23"/>
        <v>2.5</v>
      </c>
      <c r="Z8" s="79">
        <f t="shared" si="24"/>
        <v>1.7098564181353998E-2</v>
      </c>
      <c r="AA8" s="80">
        <f t="shared" si="25"/>
        <v>2.0945078510868503E-2</v>
      </c>
      <c r="AB8" s="80">
        <f t="shared" si="28"/>
        <v>1.3607751433084547E-2</v>
      </c>
      <c r="AC8" s="109">
        <f t="shared" si="30"/>
        <v>-1.3951947236412465E-12</v>
      </c>
      <c r="AD8" s="21">
        <f t="shared" si="26"/>
        <v>4.6050338642385495E-2</v>
      </c>
      <c r="AE8" s="82">
        <f t="shared" si="29"/>
        <v>1.3514961672212104E-2</v>
      </c>
      <c r="AF8" s="23">
        <f t="shared" si="27"/>
        <v>1.351496173899136E-2</v>
      </c>
      <c r="AG8" s="110">
        <f t="shared" si="31"/>
        <v>-6.6779255736282295E-11</v>
      </c>
    </row>
    <row r="9" spans="1:37" x14ac:dyDescent="0.25">
      <c r="A9" s="21">
        <v>2.5</v>
      </c>
      <c r="B9" s="23">
        <f t="shared" si="0"/>
        <v>0.5</v>
      </c>
      <c r="C9" s="68">
        <f t="shared" si="1"/>
        <v>8.5492989248856233E-3</v>
      </c>
      <c r="D9" s="69">
        <f t="shared" si="2"/>
        <v>3.5092848082151928E-3</v>
      </c>
      <c r="E9" s="69">
        <f t="shared" si="3"/>
        <v>1.7098597849771247E-2</v>
      </c>
      <c r="F9" s="69">
        <f t="shared" si="4"/>
        <v>7.0185696164303856E-3</v>
      </c>
      <c r="G9" s="69">
        <f t="shared" si="5"/>
        <v>2.5</v>
      </c>
      <c r="H9" s="70">
        <f t="shared" si="6"/>
        <v>1.7098597849771247E-2</v>
      </c>
      <c r="I9" s="71">
        <f t="shared" si="7"/>
        <v>9.4266201269394209E-3</v>
      </c>
      <c r="J9" s="72">
        <f t="shared" si="8"/>
        <v>3.5279636915140286E-3</v>
      </c>
      <c r="K9" s="72">
        <f t="shared" si="9"/>
        <v>1.8853240253878842E-2</v>
      </c>
      <c r="L9" s="72">
        <f t="shared" si="10"/>
        <v>7.0559273830280572E-3</v>
      </c>
      <c r="M9" s="72">
        <f t="shared" si="11"/>
        <v>2.75</v>
      </c>
      <c r="N9" s="73">
        <f t="shared" si="12"/>
        <v>1.8853240253878842E-2</v>
      </c>
      <c r="O9" s="74">
        <f t="shared" si="13"/>
        <v>9.4312898477641304E-3</v>
      </c>
      <c r="P9" s="75">
        <f t="shared" si="14"/>
        <v>3.5279643126464519E-3</v>
      </c>
      <c r="Q9" s="75">
        <f t="shared" si="15"/>
        <v>1.8862579695528261E-2</v>
      </c>
      <c r="R9" s="75">
        <f t="shared" si="16"/>
        <v>7.0559286252929038E-3</v>
      </c>
      <c r="S9" s="75">
        <f t="shared" si="17"/>
        <v>2.75</v>
      </c>
      <c r="T9" s="76">
        <f t="shared" si="18"/>
        <v>1.8862579695528261E-2</v>
      </c>
      <c r="U9" s="77">
        <f t="shared" si="19"/>
        <v>1.0313281081208849E-2</v>
      </c>
      <c r="V9" s="78">
        <f t="shared" si="20"/>
        <v>3.5468535635164188E-3</v>
      </c>
      <c r="W9" s="78">
        <f t="shared" si="21"/>
        <v>2.0626562162417698E-2</v>
      </c>
      <c r="X9" s="78">
        <f t="shared" si="22"/>
        <v>7.0937071270328377E-3</v>
      </c>
      <c r="Y9" s="78">
        <f t="shared" si="23"/>
        <v>3</v>
      </c>
      <c r="Z9" s="79">
        <f t="shared" si="24"/>
        <v>2.0626562162417698E-2</v>
      </c>
      <c r="AA9" s="80">
        <f t="shared" si="25"/>
        <v>2.1167994380052572E-2</v>
      </c>
      <c r="AB9" s="80">
        <f t="shared" si="28"/>
        <v>1.709859785156263E-2</v>
      </c>
      <c r="AC9" s="109">
        <f t="shared" si="30"/>
        <v>-1.7913830141491616E-12</v>
      </c>
      <c r="AD9" s="21">
        <f t="shared" si="26"/>
        <v>5.6578399955501582E-2</v>
      </c>
      <c r="AE9" s="82">
        <f t="shared" si="29"/>
        <v>2.1190018112609687E-2</v>
      </c>
      <c r="AF9" s="23">
        <f t="shared" si="27"/>
        <v>2.1190018197913219E-2</v>
      </c>
      <c r="AG9" s="110">
        <f t="shared" si="31"/>
        <v>-8.5303531599523197E-11</v>
      </c>
    </row>
    <row r="10" spans="1:37" x14ac:dyDescent="0.25">
      <c r="A10" s="21">
        <v>3</v>
      </c>
      <c r="B10" s="23">
        <f t="shared" si="0"/>
        <v>0.5</v>
      </c>
      <c r="C10" s="68">
        <f t="shared" si="1"/>
        <v>1.0313298456347875E-2</v>
      </c>
      <c r="D10" s="69">
        <f t="shared" si="2"/>
        <v>3.54685356605765E-3</v>
      </c>
      <c r="E10" s="69">
        <f t="shared" si="3"/>
        <v>2.0626596912695749E-2</v>
      </c>
      <c r="F10" s="69">
        <f t="shared" si="4"/>
        <v>7.0937071321152999E-3</v>
      </c>
      <c r="G10" s="69">
        <f t="shared" si="5"/>
        <v>3</v>
      </c>
      <c r="H10" s="70">
        <f t="shared" si="6"/>
        <v>2.0626596912695749E-2</v>
      </c>
      <c r="I10" s="71">
        <f t="shared" si="7"/>
        <v>1.1200011847862287E-2</v>
      </c>
      <c r="J10" s="72">
        <f t="shared" si="8"/>
        <v>3.5659566811698999E-3</v>
      </c>
      <c r="K10" s="72">
        <f t="shared" si="9"/>
        <v>2.2400023695724573E-2</v>
      </c>
      <c r="L10" s="72">
        <f t="shared" si="10"/>
        <v>7.1319133623397998E-3</v>
      </c>
      <c r="M10" s="72">
        <f t="shared" si="11"/>
        <v>3.25</v>
      </c>
      <c r="N10" s="73">
        <f t="shared" si="12"/>
        <v>2.2400023695724573E-2</v>
      </c>
      <c r="O10" s="74">
        <f t="shared" si="13"/>
        <v>1.120478762664035E-2</v>
      </c>
      <c r="P10" s="75">
        <f t="shared" si="14"/>
        <v>3.5659574439044464E-3</v>
      </c>
      <c r="Q10" s="75">
        <f t="shared" si="15"/>
        <v>2.24095752532807E-2</v>
      </c>
      <c r="R10" s="75">
        <f t="shared" si="16"/>
        <v>7.1319148878088929E-3</v>
      </c>
      <c r="S10" s="75">
        <f t="shared" si="17"/>
        <v>3.25</v>
      </c>
      <c r="T10" s="76">
        <f t="shared" si="18"/>
        <v>2.24095752532807E-2</v>
      </c>
      <c r="U10" s="77">
        <f t="shared" si="19"/>
        <v>1.2096277178300098E-2</v>
      </c>
      <c r="V10" s="78">
        <f t="shared" si="20"/>
        <v>3.5852781255793389E-3</v>
      </c>
      <c r="W10" s="78">
        <f t="shared" si="21"/>
        <v>2.4192554356600195E-2</v>
      </c>
      <c r="X10" s="78">
        <f t="shared" si="22"/>
        <v>7.1705562511586779E-3</v>
      </c>
      <c r="Y10" s="78">
        <f t="shared" si="23"/>
        <v>3.5</v>
      </c>
      <c r="Z10" s="79">
        <f t="shared" si="24"/>
        <v>2.4192554356600195E-2</v>
      </c>
      <c r="AA10" s="80">
        <f t="shared" si="25"/>
        <v>2.1395959941785683E-2</v>
      </c>
      <c r="AB10" s="80">
        <f t="shared" si="28"/>
        <v>2.0626596914904725E-2</v>
      </c>
      <c r="AC10" s="109">
        <f t="shared" si="30"/>
        <v>-2.2089760576271544E-12</v>
      </c>
      <c r="AD10" s="21">
        <f t="shared" si="26"/>
        <v>6.7219174583653243E-2</v>
      </c>
      <c r="AE10" s="82">
        <f t="shared" si="29"/>
        <v>3.0619751438526618E-2</v>
      </c>
      <c r="AF10" s="23">
        <f t="shared" si="27"/>
        <v>3.0619751543177642E-2</v>
      </c>
      <c r="AG10" s="110">
        <f t="shared" si="31"/>
        <v>-1.0465102395773584E-10</v>
      </c>
    </row>
    <row r="11" spans="1:37" x14ac:dyDescent="0.25">
      <c r="A11" s="21">
        <v>3.5</v>
      </c>
      <c r="B11" s="23">
        <f t="shared" si="0"/>
        <v>0.5</v>
      </c>
      <c r="C11" s="68">
        <f t="shared" si="1"/>
        <v>1.209629511794319E-2</v>
      </c>
      <c r="D11" s="69">
        <f t="shared" si="2"/>
        <v>3.5852781286895841E-3</v>
      </c>
      <c r="E11" s="69">
        <f t="shared" si="3"/>
        <v>2.419259023588638E-2</v>
      </c>
      <c r="F11" s="69">
        <f t="shared" si="4"/>
        <v>7.1705562573791681E-3</v>
      </c>
      <c r="G11" s="69">
        <f t="shared" si="5"/>
        <v>3.5</v>
      </c>
      <c r="H11" s="70">
        <f t="shared" si="6"/>
        <v>2.419259023588638E-2</v>
      </c>
      <c r="I11" s="71">
        <f t="shared" si="7"/>
        <v>1.2992614650115586E-2</v>
      </c>
      <c r="J11" s="72">
        <f t="shared" si="8"/>
        <v>3.6048200327849387E-3</v>
      </c>
      <c r="K11" s="72">
        <f t="shared" si="9"/>
        <v>2.5985229300231172E-2</v>
      </c>
      <c r="L11" s="72">
        <f t="shared" si="10"/>
        <v>7.2096400655698775E-3</v>
      </c>
      <c r="M11" s="72">
        <f t="shared" si="11"/>
        <v>3.75</v>
      </c>
      <c r="N11" s="73">
        <f t="shared" si="12"/>
        <v>2.5985229300231172E-2</v>
      </c>
      <c r="O11" s="74">
        <f t="shared" si="13"/>
        <v>1.2997500126139424E-2</v>
      </c>
      <c r="P11" s="75">
        <f t="shared" si="14"/>
        <v>3.6048209476045394E-3</v>
      </c>
      <c r="Q11" s="75">
        <f t="shared" si="15"/>
        <v>2.5995000252278848E-2</v>
      </c>
      <c r="R11" s="75">
        <f t="shared" si="16"/>
        <v>7.2096418952090789E-3</v>
      </c>
      <c r="S11" s="75">
        <f t="shared" si="17"/>
        <v>3.75</v>
      </c>
      <c r="T11" s="76">
        <f t="shared" si="18"/>
        <v>2.5995000252278848E-2</v>
      </c>
      <c r="U11" s="77">
        <f t="shared" si="19"/>
        <v>1.3898705591745459E-2</v>
      </c>
      <c r="V11" s="78">
        <f t="shared" si="20"/>
        <v>3.6245879472125743E-3</v>
      </c>
      <c r="W11" s="78">
        <f t="shared" si="21"/>
        <v>2.7797411183490918E-2</v>
      </c>
      <c r="X11" s="78">
        <f t="shared" si="22"/>
        <v>7.2491758944251486E-3</v>
      </c>
      <c r="Y11" s="78">
        <f t="shared" si="23"/>
        <v>4</v>
      </c>
      <c r="Z11" s="79">
        <f t="shared" si="24"/>
        <v>2.7797411183490918E-2</v>
      </c>
      <c r="AA11" s="80">
        <f t="shared" si="25"/>
        <v>2.1629148036681114E-2</v>
      </c>
      <c r="AB11" s="80">
        <f t="shared" si="28"/>
        <v>2.4192590238535674E-2</v>
      </c>
      <c r="AC11" s="109">
        <f t="shared" si="30"/>
        <v>-2.6492939786404435E-12</v>
      </c>
      <c r="AD11" s="21">
        <f t="shared" si="26"/>
        <v>7.7975230262198672E-2</v>
      </c>
      <c r="AE11" s="82">
        <f t="shared" si="29"/>
        <v>4.1822947202468826E-2</v>
      </c>
      <c r="AF11" s="23">
        <f t="shared" si="27"/>
        <v>4.1822947327336379E-2</v>
      </c>
      <c r="AG11" s="110">
        <f t="shared" si="31"/>
        <v>-1.2486755379681469E-10</v>
      </c>
    </row>
    <row r="12" spans="1:37" x14ac:dyDescent="0.25">
      <c r="A12" s="21">
        <v>4</v>
      </c>
      <c r="B12" s="23">
        <f t="shared" si="0"/>
        <v>0.5</v>
      </c>
      <c r="C12" s="68">
        <f t="shared" si="1"/>
        <v>1.3898724120767536E-2</v>
      </c>
      <c r="D12" s="69">
        <f t="shared" si="2"/>
        <v>3.6245879509434458E-3</v>
      </c>
      <c r="E12" s="69">
        <f t="shared" si="3"/>
        <v>2.7797448241535072E-2</v>
      </c>
      <c r="F12" s="69">
        <f t="shared" si="4"/>
        <v>7.2491759018868916E-3</v>
      </c>
      <c r="G12" s="69">
        <f t="shared" si="5"/>
        <v>4</v>
      </c>
      <c r="H12" s="70">
        <f t="shared" si="6"/>
        <v>2.7797448241535072E-2</v>
      </c>
      <c r="I12" s="71">
        <f t="shared" si="7"/>
        <v>1.4804871108503398E-2</v>
      </c>
      <c r="J12" s="72">
        <f t="shared" si="8"/>
        <v>3.6445838702212786E-3</v>
      </c>
      <c r="K12" s="72">
        <f t="shared" si="9"/>
        <v>2.9609742217006796E-2</v>
      </c>
      <c r="L12" s="72">
        <f t="shared" si="10"/>
        <v>7.2891677404425571E-3</v>
      </c>
      <c r="M12" s="72">
        <f t="shared" si="11"/>
        <v>4.25</v>
      </c>
      <c r="N12" s="73">
        <f t="shared" si="12"/>
        <v>2.9609742217006796E-2</v>
      </c>
      <c r="O12" s="74">
        <f t="shared" si="13"/>
        <v>1.4809870088322855E-2</v>
      </c>
      <c r="P12" s="75">
        <f t="shared" si="14"/>
        <v>3.6445849483897068E-3</v>
      </c>
      <c r="Q12" s="75">
        <f t="shared" si="15"/>
        <v>2.9619740176645711E-2</v>
      </c>
      <c r="R12" s="75">
        <f t="shared" si="16"/>
        <v>7.2891698967794136E-3</v>
      </c>
      <c r="S12" s="75">
        <f t="shared" si="17"/>
        <v>4.25</v>
      </c>
      <c r="T12" s="76">
        <f t="shared" si="18"/>
        <v>2.9619740176645711E-2</v>
      </c>
      <c r="U12" s="77">
        <f t="shared" si="19"/>
        <v>1.5721016594962389E-2</v>
      </c>
      <c r="V12" s="78">
        <f t="shared" si="20"/>
        <v>3.6648138410963526E-3</v>
      </c>
      <c r="W12" s="78">
        <f t="shared" si="21"/>
        <v>3.1442033189924778E-2</v>
      </c>
      <c r="X12" s="78">
        <f t="shared" si="22"/>
        <v>7.3296276821927051E-3</v>
      </c>
      <c r="Y12" s="78">
        <f t="shared" si="23"/>
        <v>4.5</v>
      </c>
      <c r="Z12" s="79">
        <f t="shared" si="24"/>
        <v>3.1442033189924778E-2</v>
      </c>
      <c r="AA12" s="80">
        <f t="shared" si="25"/>
        <v>2.1867739429261769E-2</v>
      </c>
      <c r="AB12" s="80">
        <f t="shared" si="28"/>
        <v>2.7797448244649192E-2</v>
      </c>
      <c r="AC12" s="109">
        <f t="shared" si="30"/>
        <v>-3.1141200729223328E-12</v>
      </c>
      <c r="AD12" s="21">
        <f t="shared" si="26"/>
        <v>8.8849223109382425E-2</v>
      </c>
      <c r="AE12" s="82">
        <f t="shared" si="29"/>
        <v>5.4818818912835271E-2</v>
      </c>
      <c r="AF12" s="23">
        <f t="shared" si="27"/>
        <v>5.4818819058819912E-2</v>
      </c>
      <c r="AG12" s="110">
        <f t="shared" si="31"/>
        <v>-1.4598464104231823E-10</v>
      </c>
    </row>
    <row r="13" spans="1:37" x14ac:dyDescent="0.25">
      <c r="A13" s="21">
        <v>4.5</v>
      </c>
      <c r="B13" s="23">
        <f t="shared" si="0"/>
        <v>0.5</v>
      </c>
      <c r="C13" s="68">
        <f t="shared" si="1"/>
        <v>1.572103573962727E-2</v>
      </c>
      <c r="D13" s="69">
        <f t="shared" si="2"/>
        <v>3.6648138455040464E-3</v>
      </c>
      <c r="E13" s="69">
        <f t="shared" si="3"/>
        <v>3.1442071479254541E-2</v>
      </c>
      <c r="F13" s="69">
        <f t="shared" si="4"/>
        <v>7.3296276910080928E-3</v>
      </c>
      <c r="G13" s="69">
        <f t="shared" si="5"/>
        <v>4.5</v>
      </c>
      <c r="H13" s="70">
        <f t="shared" si="6"/>
        <v>3.1442071479254541E-2</v>
      </c>
      <c r="I13" s="71">
        <f t="shared" si="7"/>
        <v>1.6637239201003282E-2</v>
      </c>
      <c r="J13" s="72">
        <f t="shared" si="8"/>
        <v>3.6852797138389281E-3</v>
      </c>
      <c r="K13" s="72">
        <f t="shared" si="9"/>
        <v>3.3274478402006563E-2</v>
      </c>
      <c r="L13" s="72">
        <f t="shared" si="10"/>
        <v>7.3705594276778563E-3</v>
      </c>
      <c r="M13" s="72">
        <f t="shared" si="11"/>
        <v>4.75</v>
      </c>
      <c r="N13" s="73">
        <f t="shared" si="12"/>
        <v>3.3274478402006563E-2</v>
      </c>
      <c r="O13" s="74">
        <f t="shared" si="13"/>
        <v>1.6642355668087003E-2</v>
      </c>
      <c r="P13" s="75">
        <f t="shared" si="14"/>
        <v>3.6852809674649918E-3</v>
      </c>
      <c r="Q13" s="75">
        <f t="shared" si="15"/>
        <v>3.3284711336174007E-2</v>
      </c>
      <c r="R13" s="75">
        <f t="shared" si="16"/>
        <v>7.3705619349299836E-3</v>
      </c>
      <c r="S13" s="75">
        <f t="shared" si="17"/>
        <v>4.75</v>
      </c>
      <c r="T13" s="76">
        <f t="shared" si="18"/>
        <v>3.3284711336174007E-2</v>
      </c>
      <c r="U13" s="77">
        <f t="shared" si="19"/>
        <v>1.7563676223359765E-2</v>
      </c>
      <c r="V13" s="78">
        <f t="shared" si="20"/>
        <v>3.705988056441149E-3</v>
      </c>
      <c r="W13" s="78">
        <f t="shared" si="21"/>
        <v>3.512735244671953E-2</v>
      </c>
      <c r="X13" s="78">
        <f t="shared" si="22"/>
        <v>7.4119761128822979E-3</v>
      </c>
      <c r="Y13" s="78">
        <f t="shared" si="23"/>
        <v>5</v>
      </c>
      <c r="Z13" s="79">
        <f t="shared" si="24"/>
        <v>3.512735244671953E-2</v>
      </c>
      <c r="AA13" s="80">
        <f t="shared" si="25"/>
        <v>2.2111923264553038E-2</v>
      </c>
      <c r="AB13" s="80">
        <f t="shared" si="28"/>
        <v>3.144207148285949E-2</v>
      </c>
      <c r="AC13" s="109">
        <f t="shared" si="30"/>
        <v>-3.6049496721091145E-12</v>
      </c>
      <c r="AD13" s="21">
        <f t="shared" si="26"/>
        <v>9.9843901701167595E-2</v>
      </c>
      <c r="AE13" s="82">
        <f t="shared" si="29"/>
        <v>6.9627022764399013E-2</v>
      </c>
      <c r="AF13" s="23">
        <f t="shared" si="27"/>
        <v>6.9627022932465366E-2</v>
      </c>
      <c r="AG13" s="110">
        <f t="shared" si="31"/>
        <v>-1.6806635250166124E-10</v>
      </c>
    </row>
    <row r="14" spans="1:37" x14ac:dyDescent="0.25">
      <c r="A14" s="21">
        <v>5</v>
      </c>
      <c r="B14" s="23">
        <f t="shared" si="0"/>
        <v>0.5</v>
      </c>
      <c r="C14" s="68">
        <f t="shared" si="1"/>
        <v>1.7563696011414137E-2</v>
      </c>
      <c r="D14" s="69">
        <f t="shared" si="2"/>
        <v>3.7059880615868822E-3</v>
      </c>
      <c r="E14" s="69">
        <f t="shared" si="3"/>
        <v>3.5127392022828274E-2</v>
      </c>
      <c r="F14" s="69">
        <f t="shared" si="4"/>
        <v>7.4119761231737644E-3</v>
      </c>
      <c r="G14" s="69">
        <f t="shared" si="5"/>
        <v>5</v>
      </c>
      <c r="H14" s="70">
        <f t="shared" si="6"/>
        <v>3.5127392022828274E-2</v>
      </c>
      <c r="I14" s="71">
        <f t="shared" si="7"/>
        <v>1.8490193026810858E-2</v>
      </c>
      <c r="J14" s="72">
        <f t="shared" si="8"/>
        <v>3.7269405618706973E-3</v>
      </c>
      <c r="K14" s="72">
        <f t="shared" si="9"/>
        <v>3.6980386053621715E-2</v>
      </c>
      <c r="L14" s="72">
        <f t="shared" si="10"/>
        <v>7.4538811237413946E-3</v>
      </c>
      <c r="M14" s="72">
        <f t="shared" si="11"/>
        <v>5.25</v>
      </c>
      <c r="N14" s="73">
        <f t="shared" si="12"/>
        <v>3.6980386053621715E-2</v>
      </c>
      <c r="O14" s="74">
        <f t="shared" si="13"/>
        <v>1.8495431151881812E-2</v>
      </c>
      <c r="P14" s="75">
        <f t="shared" si="14"/>
        <v>3.7269420039783485E-3</v>
      </c>
      <c r="Q14" s="75">
        <f t="shared" si="15"/>
        <v>3.6990862303763625E-2</v>
      </c>
      <c r="R14" s="75">
        <f t="shared" si="16"/>
        <v>7.453884007956697E-3</v>
      </c>
      <c r="S14" s="75">
        <f t="shared" si="17"/>
        <v>5.25</v>
      </c>
      <c r="T14" s="76">
        <f t="shared" si="18"/>
        <v>3.6990862303763625E-2</v>
      </c>
      <c r="U14" s="77">
        <f t="shared" si="19"/>
        <v>1.9427167013403312E-2</v>
      </c>
      <c r="V14" s="78">
        <f t="shared" si="20"/>
        <v>3.7481443631733309E-3</v>
      </c>
      <c r="W14" s="78">
        <f t="shared" si="21"/>
        <v>3.8854334026806624E-2</v>
      </c>
      <c r="X14" s="78">
        <f t="shared" si="22"/>
        <v>7.4962887263466619E-3</v>
      </c>
      <c r="Y14" s="78">
        <f t="shared" si="23"/>
        <v>5.5</v>
      </c>
      <c r="Z14" s="79">
        <f t="shared" si="24"/>
        <v>3.8854334026806624E-2</v>
      </c>
      <c r="AA14" s="80">
        <f t="shared" si="25"/>
        <v>2.2361897556458305E-2</v>
      </c>
      <c r="AB14" s="80">
        <f t="shared" si="28"/>
        <v>3.5127392026951663E-2</v>
      </c>
      <c r="AC14" s="109">
        <f t="shared" si="30"/>
        <v>-4.1233891301395431E-12</v>
      </c>
      <c r="AD14" s="21">
        <f t="shared" si="26"/>
        <v>0.11096211138220279</v>
      </c>
      <c r="AE14" s="82">
        <f t="shared" si="29"/>
        <v>8.6267673047926943E-2</v>
      </c>
      <c r="AF14" s="23">
        <f t="shared" si="27"/>
        <v>8.6267673239092346E-2</v>
      </c>
      <c r="AG14" s="110">
        <f t="shared" si="31"/>
        <v>-1.9116540295183171E-10</v>
      </c>
    </row>
    <row r="15" spans="1:37" x14ac:dyDescent="0.25">
      <c r="A15" s="21">
        <v>5.5</v>
      </c>
      <c r="B15" s="23">
        <f t="shared" si="0"/>
        <v>0.5</v>
      </c>
      <c r="C15" s="68">
        <f t="shared" si="1"/>
        <v>1.9427187474178209E-2</v>
      </c>
      <c r="D15" s="69">
        <f t="shared" si="2"/>
        <v>3.7481443691238241E-3</v>
      </c>
      <c r="E15" s="69">
        <f t="shared" si="3"/>
        <v>3.8854374948356418E-2</v>
      </c>
      <c r="F15" s="69">
        <f t="shared" si="4"/>
        <v>7.4962887382476482E-3</v>
      </c>
      <c r="G15" s="69">
        <f t="shared" si="5"/>
        <v>5.5</v>
      </c>
      <c r="H15" s="70">
        <f t="shared" si="6"/>
        <v>3.8854374948356418E-2</v>
      </c>
      <c r="I15" s="71">
        <f t="shared" si="7"/>
        <v>2.0364223566459165E-2</v>
      </c>
      <c r="J15" s="72">
        <f t="shared" si="8"/>
        <v>3.7696009775257046E-3</v>
      </c>
      <c r="K15" s="72">
        <f t="shared" si="9"/>
        <v>4.072844713291833E-2</v>
      </c>
      <c r="L15" s="72">
        <f t="shared" si="10"/>
        <v>7.5392019550514092E-3</v>
      </c>
      <c r="M15" s="72">
        <f t="shared" si="11"/>
        <v>5.75</v>
      </c>
      <c r="N15" s="73">
        <f t="shared" si="12"/>
        <v>4.072844713291833E-2</v>
      </c>
      <c r="O15" s="74">
        <f t="shared" si="13"/>
        <v>2.0369587718559637E-2</v>
      </c>
      <c r="P15" s="75">
        <f t="shared" si="14"/>
        <v>3.7696026221306789E-3</v>
      </c>
      <c r="Q15" s="75">
        <f t="shared" si="15"/>
        <v>4.0739175437119274E-2</v>
      </c>
      <c r="R15" s="75">
        <f t="shared" si="16"/>
        <v>7.5392052442613579E-3</v>
      </c>
      <c r="S15" s="75">
        <f t="shared" si="17"/>
        <v>5.75</v>
      </c>
      <c r="T15" s="76">
        <f t="shared" si="18"/>
        <v>4.0739175437119274E-2</v>
      </c>
      <c r="U15" s="77">
        <f t="shared" si="19"/>
        <v>2.1311988785243548E-2</v>
      </c>
      <c r="V15" s="78">
        <f t="shared" si="20"/>
        <v>3.7913181420814015E-3</v>
      </c>
      <c r="W15" s="78">
        <f t="shared" si="21"/>
        <v>4.2623977570487095E-2</v>
      </c>
      <c r="X15" s="78">
        <f t="shared" si="22"/>
        <v>7.5826362841628029E-3</v>
      </c>
      <c r="Y15" s="78">
        <f t="shared" si="23"/>
        <v>6</v>
      </c>
      <c r="Z15" s="79">
        <f t="shared" si="24"/>
        <v>4.2623977570487095E-2</v>
      </c>
      <c r="AA15" s="80">
        <f t="shared" si="25"/>
        <v>2.2617869710517994E-2</v>
      </c>
      <c r="AB15" s="80">
        <f t="shared" si="28"/>
        <v>3.8854374953028049E-2</v>
      </c>
      <c r="AC15" s="109">
        <f t="shared" si="30"/>
        <v>-4.6716311374872532E-12</v>
      </c>
      <c r="AD15" s="21">
        <f t="shared" si="26"/>
        <v>0.12220679882945937</v>
      </c>
      <c r="AE15" s="82">
        <f t="shared" si="29"/>
        <v>0.10476135827829408</v>
      </c>
      <c r="AF15" s="23">
        <f t="shared" si="27"/>
        <v>0.10476135849363644</v>
      </c>
      <c r="AG15" s="110">
        <f t="shared" si="31"/>
        <v>-2.1534235505882293E-10</v>
      </c>
    </row>
    <row r="16" spans="1:37" x14ac:dyDescent="0.25">
      <c r="A16" s="21">
        <v>6</v>
      </c>
      <c r="B16" s="23">
        <f t="shared" si="0"/>
        <v>0.5</v>
      </c>
      <c r="C16" s="68">
        <f t="shared" si="1"/>
        <v>2.1312009949764732E-2</v>
      </c>
      <c r="D16" s="69">
        <f t="shared" si="2"/>
        <v>3.791318148909417E-3</v>
      </c>
      <c r="E16" s="69">
        <f t="shared" si="3"/>
        <v>4.2624019899529464E-2</v>
      </c>
      <c r="F16" s="69">
        <f t="shared" si="4"/>
        <v>7.5826362978188341E-3</v>
      </c>
      <c r="G16" s="69">
        <f t="shared" si="5"/>
        <v>6</v>
      </c>
      <c r="H16" s="70">
        <f t="shared" si="6"/>
        <v>4.2624019899529464E-2</v>
      </c>
      <c r="I16" s="71">
        <f t="shared" si="7"/>
        <v>2.2259839486992086E-2</v>
      </c>
      <c r="J16" s="72">
        <f t="shared" si="8"/>
        <v>3.8132971822955959E-3</v>
      </c>
      <c r="K16" s="72">
        <f t="shared" si="9"/>
        <v>4.4519678973984171E-2</v>
      </c>
      <c r="L16" s="72">
        <f t="shared" si="10"/>
        <v>7.6265943645911919E-3</v>
      </c>
      <c r="M16" s="72">
        <f t="shared" si="11"/>
        <v>6.25</v>
      </c>
      <c r="N16" s="73">
        <f t="shared" si="12"/>
        <v>4.4519678973984171E-2</v>
      </c>
      <c r="O16" s="74">
        <f t="shared" si="13"/>
        <v>2.2265334245338633E-2</v>
      </c>
      <c r="P16" s="75">
        <f t="shared" si="14"/>
        <v>3.8132990444892465E-3</v>
      </c>
      <c r="Q16" s="75">
        <f t="shared" si="15"/>
        <v>4.4530668490677265E-2</v>
      </c>
      <c r="R16" s="75">
        <f t="shared" si="16"/>
        <v>7.626598088978493E-3</v>
      </c>
      <c r="S16" s="75">
        <f t="shared" si="17"/>
        <v>6.25</v>
      </c>
      <c r="T16" s="76">
        <f t="shared" si="18"/>
        <v>4.4530668490677265E-2</v>
      </c>
      <c r="U16" s="77">
        <f t="shared" si="19"/>
        <v>2.3218659472009354E-2</v>
      </c>
      <c r="V16" s="78">
        <f t="shared" si="20"/>
        <v>3.8355464814190318E-3</v>
      </c>
      <c r="W16" s="78">
        <f t="shared" si="21"/>
        <v>4.6437318944018709E-2</v>
      </c>
      <c r="X16" s="78">
        <f t="shared" si="22"/>
        <v>7.6710929628380636E-3</v>
      </c>
      <c r="Y16" s="78">
        <f t="shared" si="23"/>
        <v>6.5</v>
      </c>
      <c r="Z16" s="79">
        <f t="shared" si="24"/>
        <v>4.6437318944018709E-2</v>
      </c>
      <c r="AA16" s="80">
        <f t="shared" si="25"/>
        <v>2.2880057083898134E-2</v>
      </c>
      <c r="AB16" s="80">
        <f t="shared" si="28"/>
        <v>4.2624019904781048E-2</v>
      </c>
      <c r="AC16" s="109">
        <f t="shared" si="30"/>
        <v>-5.2515838899758194E-12</v>
      </c>
      <c r="AD16" s="21">
        <f t="shared" si="26"/>
        <v>0.13358101688643553</v>
      </c>
      <c r="AE16" s="82">
        <f t="shared" si="29"/>
        <v>0.12512915808320396</v>
      </c>
      <c r="AF16" s="23">
        <f t="shared" si="27"/>
        <v>0.1251291583238654</v>
      </c>
      <c r="AG16" s="110">
        <f t="shared" si="31"/>
        <v>-2.4066143522460948E-10</v>
      </c>
    </row>
    <row r="17" spans="1:33" x14ac:dyDescent="0.25">
      <c r="A17" s="21">
        <v>6.5</v>
      </c>
      <c r="B17" s="23">
        <f t="shared" si="0"/>
        <v>0.5</v>
      </c>
      <c r="C17" s="68">
        <f t="shared" si="1"/>
        <v>2.3218681373116001E-2</v>
      </c>
      <c r="D17" s="69">
        <f t="shared" si="2"/>
        <v>3.835546489203969E-3</v>
      </c>
      <c r="E17" s="69">
        <f t="shared" si="3"/>
        <v>4.6437362746232003E-2</v>
      </c>
      <c r="F17" s="69">
        <f t="shared" si="4"/>
        <v>7.671092978407938E-3</v>
      </c>
      <c r="G17" s="69">
        <f t="shared" si="5"/>
        <v>6.5</v>
      </c>
      <c r="H17" s="70">
        <f t="shared" si="6"/>
        <v>4.6437362746232003E-2</v>
      </c>
      <c r="I17" s="71">
        <f t="shared" si="7"/>
        <v>2.4177567995416992E-2</v>
      </c>
      <c r="J17" s="72">
        <f t="shared" si="8"/>
        <v>3.8580671559828332E-3</v>
      </c>
      <c r="K17" s="72">
        <f t="shared" si="9"/>
        <v>4.8355135990833985E-2</v>
      </c>
      <c r="L17" s="72">
        <f t="shared" si="10"/>
        <v>7.7161343119656663E-3</v>
      </c>
      <c r="M17" s="72">
        <f t="shared" si="11"/>
        <v>6.75</v>
      </c>
      <c r="N17" s="73">
        <f t="shared" si="12"/>
        <v>4.8355135990833985E-2</v>
      </c>
      <c r="O17" s="74">
        <f t="shared" si="13"/>
        <v>2.4183198162111709E-2</v>
      </c>
      <c r="P17" s="75">
        <f t="shared" si="14"/>
        <v>3.8580692520239425E-3</v>
      </c>
      <c r="Q17" s="75">
        <f t="shared" si="15"/>
        <v>4.8366396324223418E-2</v>
      </c>
      <c r="R17" s="75">
        <f t="shared" si="16"/>
        <v>7.716138504047885E-3</v>
      </c>
      <c r="S17" s="75">
        <f t="shared" si="17"/>
        <v>6.75</v>
      </c>
      <c r="T17" s="76">
        <f t="shared" si="18"/>
        <v>4.8366396324223418E-2</v>
      </c>
      <c r="U17" s="77">
        <f t="shared" si="19"/>
        <v>2.5147715999127972E-2</v>
      </c>
      <c r="V17" s="78">
        <f t="shared" si="20"/>
        <v>3.88086828050873E-3</v>
      </c>
      <c r="W17" s="78">
        <f t="shared" si="21"/>
        <v>5.0295431998255945E-2</v>
      </c>
      <c r="X17" s="78">
        <f t="shared" si="22"/>
        <v>7.7617365610174599E-3</v>
      </c>
      <c r="Y17" s="78">
        <f t="shared" si="23"/>
        <v>7</v>
      </c>
      <c r="Z17" s="79">
        <f t="shared" si="24"/>
        <v>5.0295431998255945E-2</v>
      </c>
      <c r="AA17" s="80">
        <f t="shared" si="25"/>
        <v>2.314868758572625E-2</v>
      </c>
      <c r="AB17" s="80">
        <f t="shared" si="28"/>
        <v>4.6437362752097401E-2</v>
      </c>
      <c r="AC17" s="109">
        <f t="shared" si="30"/>
        <v>-5.8653984447154528E-12</v>
      </c>
      <c r="AD17" s="21">
        <f t="shared" si="26"/>
        <v>0.14508792968730139</v>
      </c>
      <c r="AE17" s="82">
        <f t="shared" si="29"/>
        <v>0.14739266089760988</v>
      </c>
      <c r="AF17" s="23">
        <f t="shared" si="27"/>
        <v>0.1473926611648011</v>
      </c>
      <c r="AG17" s="110">
        <f t="shared" si="31"/>
        <v>-2.6719121359874975E-10</v>
      </c>
    </row>
    <row r="18" spans="1:33" x14ac:dyDescent="0.25">
      <c r="A18" s="21">
        <v>7</v>
      </c>
      <c r="B18" s="23">
        <f t="shared" si="0"/>
        <v>0.5</v>
      </c>
      <c r="C18" s="68">
        <f t="shared" si="1"/>
        <v>2.5147738671601388E-2</v>
      </c>
      <c r="D18" s="69">
        <f t="shared" si="2"/>
        <v>3.8808682893372781E-3</v>
      </c>
      <c r="E18" s="69">
        <f t="shared" si="3"/>
        <v>5.0295477343202777E-2</v>
      </c>
      <c r="F18" s="69">
        <f t="shared" si="4"/>
        <v>7.7617365786745562E-3</v>
      </c>
      <c r="G18" s="69">
        <f t="shared" si="5"/>
        <v>7</v>
      </c>
      <c r="H18" s="70">
        <f t="shared" si="6"/>
        <v>5.0295477343202777E-2</v>
      </c>
      <c r="I18" s="71">
        <f t="shared" si="7"/>
        <v>2.6117955743935706E-2</v>
      </c>
      <c r="J18" s="72">
        <f t="shared" si="8"/>
        <v>3.903950744020568E-3</v>
      </c>
      <c r="K18" s="72">
        <f t="shared" si="9"/>
        <v>5.2235911487871413E-2</v>
      </c>
      <c r="L18" s="72">
        <f t="shared" si="10"/>
        <v>7.8079014880411361E-3</v>
      </c>
      <c r="M18" s="72">
        <f t="shared" si="11"/>
        <v>7.25</v>
      </c>
      <c r="N18" s="73">
        <f t="shared" si="12"/>
        <v>5.2235911487871413E-2</v>
      </c>
      <c r="O18" s="74">
        <f t="shared" si="13"/>
        <v>2.6123726357606531E-2</v>
      </c>
      <c r="P18" s="75">
        <f t="shared" si="14"/>
        <v>3.9039530914359659E-3</v>
      </c>
      <c r="Q18" s="75">
        <f t="shared" si="15"/>
        <v>5.2247452715213062E-2</v>
      </c>
      <c r="R18" s="75">
        <f t="shared" si="16"/>
        <v>7.8079061828719319E-3</v>
      </c>
      <c r="S18" s="75">
        <f t="shared" si="17"/>
        <v>7.25</v>
      </c>
      <c r="T18" s="76">
        <f t="shared" si="18"/>
        <v>5.2247452715213062E-2</v>
      </c>
      <c r="U18" s="77">
        <f t="shared" si="19"/>
        <v>2.7099715217319371E-2</v>
      </c>
      <c r="V18" s="78">
        <f t="shared" si="20"/>
        <v>3.9273243609427551E-3</v>
      </c>
      <c r="W18" s="78">
        <f t="shared" si="21"/>
        <v>5.4199430434638741E-2</v>
      </c>
      <c r="X18" s="78">
        <f t="shared" si="22"/>
        <v>7.8546487218855102E-3</v>
      </c>
      <c r="Y18" s="78">
        <f t="shared" si="23"/>
        <v>7.5</v>
      </c>
      <c r="Z18" s="79">
        <f t="shared" si="24"/>
        <v>5.4199430434638741E-2</v>
      </c>
      <c r="AA18" s="80">
        <f t="shared" si="25"/>
        <v>2.34240003211931E-2</v>
      </c>
      <c r="AB18" s="80">
        <f t="shared" si="28"/>
        <v>5.029547734971844E-2</v>
      </c>
      <c r="AC18" s="109">
        <f t="shared" si="30"/>
        <v>-6.5156630091323109E-12</v>
      </c>
      <c r="AD18" s="21">
        <f t="shared" si="26"/>
        <v>0.15673081809200523</v>
      </c>
      <c r="AE18" s="82">
        <f t="shared" si="29"/>
        <v>0.17157398251216011</v>
      </c>
      <c r="AF18" s="23">
        <f t="shared" si="27"/>
        <v>0.17157398280715697</v>
      </c>
      <c r="AG18" s="110">
        <f t="shared" si="31"/>
        <v>-2.9499686027278926E-10</v>
      </c>
    </row>
    <row r="19" spans="1:33" x14ac:dyDescent="0.25">
      <c r="A19" s="21">
        <v>7.5</v>
      </c>
      <c r="B19" s="23">
        <f t="shared" si="0"/>
        <v>0.5</v>
      </c>
      <c r="C19" s="68">
        <f t="shared" si="1"/>
        <v>2.7099738698022791E-2</v>
      </c>
      <c r="D19" s="69">
        <f t="shared" si="2"/>
        <v>3.9273243709096288E-3</v>
      </c>
      <c r="E19" s="69">
        <f t="shared" si="3"/>
        <v>5.4199477396045581E-2</v>
      </c>
      <c r="F19" s="69">
        <f t="shared" si="4"/>
        <v>7.8546487418192576E-3</v>
      </c>
      <c r="G19" s="69">
        <f t="shared" si="5"/>
        <v>7.5</v>
      </c>
      <c r="H19" s="70">
        <f t="shared" si="6"/>
        <v>5.4199477396045581E-2</v>
      </c>
      <c r="I19" s="71">
        <f t="shared" si="7"/>
        <v>2.8081569790750199E-2</v>
      </c>
      <c r="J19" s="72">
        <f t="shared" si="8"/>
        <v>3.9509897727092206E-3</v>
      </c>
      <c r="K19" s="72">
        <f t="shared" si="9"/>
        <v>5.6163139581500397E-2</v>
      </c>
      <c r="L19" s="72">
        <f t="shared" si="10"/>
        <v>7.9019795454184413E-3</v>
      </c>
      <c r="M19" s="72">
        <f t="shared" si="11"/>
        <v>7.75</v>
      </c>
      <c r="N19" s="73">
        <f t="shared" si="12"/>
        <v>5.6163139581500397E-2</v>
      </c>
      <c r="O19" s="74">
        <f t="shared" si="13"/>
        <v>2.8087486141200095E-2</v>
      </c>
      <c r="P19" s="75">
        <f t="shared" si="14"/>
        <v>3.9509923904041669E-3</v>
      </c>
      <c r="Q19" s="75">
        <f t="shared" si="15"/>
        <v>5.617497228240019E-2</v>
      </c>
      <c r="R19" s="75">
        <f t="shared" si="16"/>
        <v>7.9019847808083337E-3</v>
      </c>
      <c r="S19" s="75">
        <f t="shared" si="17"/>
        <v>7.75</v>
      </c>
      <c r="T19" s="76">
        <f t="shared" si="18"/>
        <v>5.617497228240019E-2</v>
      </c>
      <c r="U19" s="77">
        <f t="shared" si="19"/>
        <v>2.9075234893224874E-2</v>
      </c>
      <c r="V19" s="78">
        <f t="shared" si="20"/>
        <v>3.9749575860365642E-3</v>
      </c>
      <c r="W19" s="78">
        <f t="shared" si="21"/>
        <v>5.8150469786449749E-2</v>
      </c>
      <c r="X19" s="78">
        <f t="shared" si="22"/>
        <v>7.9499151720731284E-3</v>
      </c>
      <c r="Y19" s="78">
        <f t="shared" si="23"/>
        <v>8</v>
      </c>
      <c r="Z19" s="79">
        <f t="shared" si="24"/>
        <v>5.8150469786449749E-2</v>
      </c>
      <c r="AA19" s="80">
        <f t="shared" si="25"/>
        <v>2.3706246283172968E-2</v>
      </c>
      <c r="AB19" s="80">
        <f t="shared" si="28"/>
        <v>5.4199477403250623E-2</v>
      </c>
      <c r="AC19" s="109">
        <f t="shared" si="30"/>
        <v>-7.205042118485494E-12</v>
      </c>
      <c r="AD19" s="21">
        <f t="shared" si="26"/>
        <v>0.16851308545514826</v>
      </c>
      <c r="AE19" s="82">
        <f t="shared" si="29"/>
        <v>0.19769578552749431</v>
      </c>
      <c r="AF19" s="23">
        <f t="shared" si="27"/>
        <v>0.19769578585166769</v>
      </c>
      <c r="AG19" s="110">
        <f t="shared" si="31"/>
        <v>-3.241733825820603E-10</v>
      </c>
    </row>
    <row r="20" spans="1:33" x14ac:dyDescent="0.25">
      <c r="A20" s="21">
        <v>8</v>
      </c>
      <c r="B20" s="23">
        <f t="shared" si="0"/>
        <v>0.5</v>
      </c>
      <c r="C20" s="68">
        <f t="shared" si="1"/>
        <v>2.9075259221254951E-2</v>
      </c>
      <c r="D20" s="69">
        <f t="shared" si="2"/>
        <v>3.974957597245303E-3</v>
      </c>
      <c r="E20" s="69">
        <f t="shared" si="3"/>
        <v>5.8150518442509902E-2</v>
      </c>
      <c r="F20" s="69">
        <f t="shared" si="4"/>
        <v>7.949915194490606E-3</v>
      </c>
      <c r="G20" s="69">
        <f t="shared" si="5"/>
        <v>8</v>
      </c>
      <c r="H20" s="70">
        <f t="shared" si="6"/>
        <v>5.8150518442509902E-2</v>
      </c>
      <c r="I20" s="71">
        <f t="shared" si="7"/>
        <v>3.0068998620566278E-2</v>
      </c>
      <c r="J20" s="72">
        <f t="shared" si="8"/>
        <v>3.9992281730566702E-3</v>
      </c>
      <c r="K20" s="72">
        <f t="shared" si="9"/>
        <v>6.0137997241132557E-2</v>
      </c>
      <c r="L20" s="72">
        <f t="shared" si="10"/>
        <v>7.9984563461133404E-3</v>
      </c>
      <c r="M20" s="72">
        <f t="shared" si="11"/>
        <v>8.25</v>
      </c>
      <c r="N20" s="73">
        <f t="shared" si="12"/>
        <v>6.0137997241132557E-2</v>
      </c>
      <c r="O20" s="74">
        <f t="shared" si="13"/>
        <v>3.0075066264519119E-2</v>
      </c>
      <c r="P20" s="75">
        <f t="shared" si="14"/>
        <v>3.9992310814360678E-3</v>
      </c>
      <c r="Q20" s="75">
        <f t="shared" si="15"/>
        <v>6.0150132529038239E-2</v>
      </c>
      <c r="R20" s="75">
        <f t="shared" si="16"/>
        <v>7.9984621628721355E-3</v>
      </c>
      <c r="S20" s="75">
        <f t="shared" si="17"/>
        <v>8.25</v>
      </c>
      <c r="T20" s="76">
        <f t="shared" si="18"/>
        <v>6.0150132529038239E-2</v>
      </c>
      <c r="U20" s="77">
        <f t="shared" si="19"/>
        <v>3.1074874761972984E-2</v>
      </c>
      <c r="V20" s="78">
        <f t="shared" si="20"/>
        <v>4.0238129892551733E-3</v>
      </c>
      <c r="W20" s="78">
        <f t="shared" si="21"/>
        <v>6.2149749523945967E-2</v>
      </c>
      <c r="X20" s="78">
        <f t="shared" si="22"/>
        <v>8.0476259785103466E-3</v>
      </c>
      <c r="Y20" s="78">
        <f t="shared" si="23"/>
        <v>8.5</v>
      </c>
      <c r="Z20" s="79">
        <f t="shared" si="24"/>
        <v>6.2149749523945967E-2</v>
      </c>
      <c r="AA20" s="80">
        <f t="shared" si="25"/>
        <v>2.3995689095485953E-2</v>
      </c>
      <c r="AB20" s="80">
        <f t="shared" si="28"/>
        <v>5.8150518450446116E-2</v>
      </c>
      <c r="AC20" s="109">
        <f t="shared" si="30"/>
        <v>-7.9362141858219104E-12</v>
      </c>
      <c r="AD20" s="21">
        <f t="shared" si="26"/>
        <v>0.18043826375339875</v>
      </c>
      <c r="AE20" s="82">
        <f t="shared" si="29"/>
        <v>0.22578129977001901</v>
      </c>
      <c r="AF20" s="23">
        <f t="shared" si="27"/>
        <v>0.22578130012480102</v>
      </c>
      <c r="AG20" s="110">
        <f t="shared" si="31"/>
        <v>-3.5478200932637094E-10</v>
      </c>
    </row>
    <row r="21" spans="1:33" x14ac:dyDescent="0.25">
      <c r="A21" s="21">
        <v>8.5</v>
      </c>
      <c r="B21" s="23">
        <f t="shared" si="0"/>
        <v>0.5</v>
      </c>
      <c r="C21" s="68">
        <f t="shared" si="1"/>
        <v>3.1074899978824011E-2</v>
      </c>
      <c r="D21" s="69">
        <f t="shared" si="2"/>
        <v>4.0238130018190581E-3</v>
      </c>
      <c r="E21" s="69">
        <f t="shared" si="3"/>
        <v>6.2149799957648022E-2</v>
      </c>
      <c r="F21" s="69">
        <f t="shared" si="4"/>
        <v>8.0476260036381163E-3</v>
      </c>
      <c r="G21" s="69">
        <f t="shared" si="5"/>
        <v>8.5</v>
      </c>
      <c r="H21" s="70">
        <f t="shared" si="6"/>
        <v>6.2149799957648022E-2</v>
      </c>
      <c r="I21" s="71">
        <f t="shared" si="7"/>
        <v>3.2080853229278776E-2</v>
      </c>
      <c r="J21" s="72">
        <f t="shared" si="8"/>
        <v>4.0487121139777269E-3</v>
      </c>
      <c r="K21" s="72">
        <f t="shared" si="9"/>
        <v>6.4161706458557552E-2</v>
      </c>
      <c r="L21" s="72">
        <f t="shared" si="10"/>
        <v>8.0974242279554538E-3</v>
      </c>
      <c r="M21" s="72">
        <f t="shared" si="11"/>
        <v>8.75</v>
      </c>
      <c r="N21" s="73">
        <f t="shared" si="12"/>
        <v>6.4161706458557552E-2</v>
      </c>
      <c r="O21" s="74">
        <f t="shared" si="13"/>
        <v>3.2087078007318443E-2</v>
      </c>
      <c r="P21" s="75">
        <f t="shared" si="14"/>
        <v>4.0487153350793554E-3</v>
      </c>
      <c r="Q21" s="75">
        <f t="shared" si="15"/>
        <v>6.4174156014636885E-2</v>
      </c>
      <c r="R21" s="75">
        <f t="shared" si="16"/>
        <v>8.0974306701587107E-3</v>
      </c>
      <c r="S21" s="75">
        <f t="shared" si="17"/>
        <v>8.75</v>
      </c>
      <c r="T21" s="76">
        <f t="shared" si="18"/>
        <v>6.4174156014636885E-2</v>
      </c>
      <c r="U21" s="77">
        <f t="shared" si="19"/>
        <v>3.3099257646363692E-2</v>
      </c>
      <c r="V21" s="78">
        <f t="shared" si="20"/>
        <v>4.0739379124054486E-3</v>
      </c>
      <c r="W21" s="78">
        <f t="shared" si="21"/>
        <v>6.6198515292727383E-2</v>
      </c>
      <c r="X21" s="78">
        <f t="shared" si="22"/>
        <v>8.1478758248108973E-3</v>
      </c>
      <c r="Y21" s="78">
        <f t="shared" si="23"/>
        <v>9</v>
      </c>
      <c r="Z21" s="79">
        <f t="shared" si="24"/>
        <v>6.6198515292727383E-2</v>
      </c>
      <c r="AA21" s="80">
        <f t="shared" si="25"/>
        <v>2.429260581233867E-2</v>
      </c>
      <c r="AB21" s="80">
        <f t="shared" si="28"/>
        <v>6.2149799966360442E-2</v>
      </c>
      <c r="AC21" s="109">
        <f t="shared" si="30"/>
        <v>-8.7124196745946847E-12</v>
      </c>
      <c r="AD21" s="21">
        <f t="shared" si="26"/>
        <v>0.19251002009838214</v>
      </c>
      <c r="AE21" s="82">
        <f t="shared" si="29"/>
        <v>0.2558543437289188</v>
      </c>
      <c r="AF21" s="23">
        <f t="shared" si="27"/>
        <v>0.25585434411584984</v>
      </c>
      <c r="AG21" s="110">
        <f t="shared" si="31"/>
        <v>-3.8693104276177337E-10</v>
      </c>
    </row>
    <row r="22" spans="1:33" x14ac:dyDescent="0.25">
      <c r="A22" s="21">
        <v>9</v>
      </c>
      <c r="B22" s="23">
        <f t="shared" si="0"/>
        <v>0.5</v>
      </c>
      <c r="C22" s="68">
        <f t="shared" si="1"/>
        <v>3.3099283796106632E-2</v>
      </c>
      <c r="D22" s="69">
        <f t="shared" si="2"/>
        <v>4.0739379264484914E-3</v>
      </c>
      <c r="E22" s="69">
        <f t="shared" si="3"/>
        <v>6.6198567592213264E-2</v>
      </c>
      <c r="F22" s="69">
        <f t="shared" si="4"/>
        <v>8.1478758528969828E-3</v>
      </c>
      <c r="G22" s="69">
        <f t="shared" si="5"/>
        <v>9</v>
      </c>
      <c r="H22" s="70">
        <f t="shared" si="6"/>
        <v>6.6198567592213264E-2</v>
      </c>
      <c r="I22" s="71">
        <f t="shared" si="7"/>
        <v>3.4117768277718757E-2</v>
      </c>
      <c r="J22" s="72">
        <f t="shared" si="8"/>
        <v>4.0994901456850906E-3</v>
      </c>
      <c r="K22" s="72">
        <f t="shared" si="9"/>
        <v>6.8235536555437515E-2</v>
      </c>
      <c r="L22" s="72">
        <f t="shared" si="10"/>
        <v>8.1989802913701813E-3</v>
      </c>
      <c r="M22" s="72">
        <f t="shared" si="11"/>
        <v>9.25</v>
      </c>
      <c r="N22" s="73">
        <f t="shared" si="12"/>
        <v>6.8235536555437515E-2</v>
      </c>
      <c r="O22" s="74">
        <f t="shared" si="13"/>
        <v>3.4124156332527904E-2</v>
      </c>
      <c r="P22" s="75">
        <f t="shared" si="14"/>
        <v>4.0994937033261925E-3</v>
      </c>
      <c r="Q22" s="75">
        <f t="shared" si="15"/>
        <v>6.8248312665055808E-2</v>
      </c>
      <c r="R22" s="75">
        <f t="shared" si="16"/>
        <v>8.198987406652385E-3</v>
      </c>
      <c r="S22" s="75">
        <f t="shared" si="17"/>
        <v>9.25</v>
      </c>
      <c r="T22" s="76">
        <f t="shared" si="18"/>
        <v>6.8248312665055808E-2</v>
      </c>
      <c r="U22" s="77">
        <f t="shared" si="19"/>
        <v>3.5149030647769731E-2</v>
      </c>
      <c r="V22" s="78">
        <f t="shared" si="20"/>
        <v>4.1253821544680663E-3</v>
      </c>
      <c r="W22" s="78">
        <f t="shared" si="21"/>
        <v>7.0298061295539463E-2</v>
      </c>
      <c r="X22" s="78">
        <f t="shared" si="22"/>
        <v>8.2507643089361326E-3</v>
      </c>
      <c r="Y22" s="78">
        <f t="shared" si="23"/>
        <v>9.5</v>
      </c>
      <c r="Z22" s="79">
        <f t="shared" si="24"/>
        <v>7.0298061295539463E-2</v>
      </c>
      <c r="AA22" s="80">
        <f t="shared" si="25"/>
        <v>2.4597287778939124E-2</v>
      </c>
      <c r="AB22" s="80">
        <f t="shared" si="28"/>
        <v>6.6198567601750219E-2</v>
      </c>
      <c r="AC22" s="109">
        <f t="shared" si="30"/>
        <v>-9.5369545594081728E-12</v>
      </c>
      <c r="AD22" s="21">
        <f t="shared" si="26"/>
        <v>0.20473216366436967</v>
      </c>
      <c r="AE22" s="82">
        <f t="shared" si="29"/>
        <v>0.28793934707864915</v>
      </c>
      <c r="AF22" s="23">
        <f t="shared" si="27"/>
        <v>0.28793934749936057</v>
      </c>
      <c r="AG22" s="110">
        <f t="shared" si="31"/>
        <v>-4.2071141015398439E-10</v>
      </c>
    </row>
    <row r="23" spans="1:33" x14ac:dyDescent="0.25">
      <c r="A23" s="21">
        <v>9.5</v>
      </c>
      <c r="B23" s="23">
        <f t="shared" si="0"/>
        <v>0.5</v>
      </c>
      <c r="C23" s="68">
        <f t="shared" si="1"/>
        <v>3.5149057777246612E-2</v>
      </c>
      <c r="D23" s="69">
        <f t="shared" si="2"/>
        <v>4.1253821701261349E-3</v>
      </c>
      <c r="E23" s="69">
        <f t="shared" si="3"/>
        <v>7.0298115554493223E-2</v>
      </c>
      <c r="F23" s="69">
        <f t="shared" si="4"/>
        <v>8.2507643402522698E-3</v>
      </c>
      <c r="G23" s="69">
        <f t="shared" si="5"/>
        <v>9.5</v>
      </c>
      <c r="H23" s="70">
        <f t="shared" si="6"/>
        <v>7.0298115554493223E-2</v>
      </c>
      <c r="I23" s="71">
        <f t="shared" si="7"/>
        <v>3.6180403319778148E-2</v>
      </c>
      <c r="J23" s="72">
        <f t="shared" si="8"/>
        <v>4.1516133541893256E-3</v>
      </c>
      <c r="K23" s="72">
        <f t="shared" si="9"/>
        <v>7.2360806639556297E-2</v>
      </c>
      <c r="L23" s="72">
        <f t="shared" si="10"/>
        <v>8.3032267083786512E-3</v>
      </c>
      <c r="M23" s="72">
        <f t="shared" si="11"/>
        <v>9.75</v>
      </c>
      <c r="N23" s="73">
        <f t="shared" si="12"/>
        <v>7.2360806639556297E-2</v>
      </c>
      <c r="O23" s="74">
        <f t="shared" si="13"/>
        <v>3.6186961115793941E-2</v>
      </c>
      <c r="P23" s="75">
        <f t="shared" si="14"/>
        <v>4.1516172741280664E-3</v>
      </c>
      <c r="Q23" s="75">
        <f t="shared" si="15"/>
        <v>7.2373922231587881E-2</v>
      </c>
      <c r="R23" s="75">
        <f t="shared" si="16"/>
        <v>8.3032345482561328E-3</v>
      </c>
      <c r="S23" s="75">
        <f t="shared" si="17"/>
        <v>9.75</v>
      </c>
      <c r="T23" s="76">
        <f t="shared" si="18"/>
        <v>7.2373922231587881E-2</v>
      </c>
      <c r="U23" s="77">
        <f t="shared" si="19"/>
        <v>3.7224866414310644E-2</v>
      </c>
      <c r="V23" s="78">
        <f t="shared" si="20"/>
        <v>4.1781981320331407E-3</v>
      </c>
      <c r="W23" s="78">
        <f t="shared" si="21"/>
        <v>7.4449732828621287E-2</v>
      </c>
      <c r="X23" s="78">
        <f t="shared" si="22"/>
        <v>8.3563962640662813E-3</v>
      </c>
      <c r="Y23" s="78">
        <f t="shared" si="23"/>
        <v>10</v>
      </c>
      <c r="Z23" s="79">
        <f t="shared" si="24"/>
        <v>7.4449732828621287E-2</v>
      </c>
      <c r="AA23" s="80">
        <f t="shared" si="25"/>
        <v>2.491004155879406E-2</v>
      </c>
      <c r="AB23" s="80">
        <f t="shared" si="28"/>
        <v>7.0298115564906741E-2</v>
      </c>
      <c r="AC23" s="109">
        <f t="shared" si="30"/>
        <v>-1.0413517270713157E-11</v>
      </c>
      <c r="AD23" s="21">
        <f t="shared" si="26"/>
        <v>0.21710865306270141</v>
      </c>
      <c r="AE23" s="82">
        <f t="shared" si="29"/>
        <v>0.32206137435604409</v>
      </c>
      <c r="AF23" s="23">
        <f t="shared" si="27"/>
        <v>0.32206137481226449</v>
      </c>
      <c r="AG23" s="110">
        <f t="shared" si="31"/>
        <v>-4.5622039479553678E-10</v>
      </c>
    </row>
    <row r="24" spans="1:33" x14ac:dyDescent="0.25">
      <c r="A24" s="21">
        <v>10</v>
      </c>
      <c r="B24" s="23">
        <f t="shared" si="0"/>
        <v>0.5</v>
      </c>
      <c r="C24" s="68">
        <f t="shared" si="1"/>
        <v>3.7224894573346462E-2</v>
      </c>
      <c r="D24" s="69">
        <f t="shared" si="2"/>
        <v>4.1781981494552036E-3</v>
      </c>
      <c r="E24" s="69">
        <f t="shared" si="3"/>
        <v>7.4449789146692924E-2</v>
      </c>
      <c r="F24" s="69">
        <f t="shared" si="4"/>
        <v>8.3563962989104072E-3</v>
      </c>
      <c r="G24" s="69">
        <f t="shared" si="5"/>
        <v>10</v>
      </c>
      <c r="H24" s="70">
        <f t="shared" si="6"/>
        <v>7.4449789146692924E-2</v>
      </c>
      <c r="I24" s="71">
        <f t="shared" si="7"/>
        <v>3.826944411071026E-2</v>
      </c>
      <c r="J24" s="72">
        <f t="shared" si="8"/>
        <v>4.2051355279207484E-3</v>
      </c>
      <c r="K24" s="72">
        <f t="shared" si="9"/>
        <v>7.653888822142052E-2</v>
      </c>
      <c r="L24" s="72">
        <f t="shared" si="10"/>
        <v>8.4102710558414968E-3</v>
      </c>
      <c r="M24" s="72">
        <f t="shared" si="11"/>
        <v>10.25</v>
      </c>
      <c r="N24" s="73">
        <f t="shared" si="12"/>
        <v>7.653888822142052E-2</v>
      </c>
      <c r="O24" s="74">
        <f t="shared" si="13"/>
        <v>3.8276178455326652E-2</v>
      </c>
      <c r="P24" s="75">
        <f t="shared" si="14"/>
        <v>4.2051398380342341E-3</v>
      </c>
      <c r="Q24" s="75">
        <f t="shared" si="15"/>
        <v>7.6552356910653305E-2</v>
      </c>
      <c r="R24" s="75">
        <f t="shared" si="16"/>
        <v>8.4102796760684682E-3</v>
      </c>
      <c r="S24" s="75">
        <f t="shared" si="17"/>
        <v>10.25</v>
      </c>
      <c r="T24" s="76">
        <f t="shared" si="18"/>
        <v>7.6552356910653305E-2</v>
      </c>
      <c r="U24" s="77">
        <f t="shared" si="19"/>
        <v>3.932746449236358E-2</v>
      </c>
      <c r="V24" s="78">
        <f t="shared" si="20"/>
        <v>4.2324410524042519E-3</v>
      </c>
      <c r="W24" s="78">
        <f t="shared" si="21"/>
        <v>7.865492898472716E-2</v>
      </c>
      <c r="X24" s="78">
        <f t="shared" si="22"/>
        <v>8.4648821048085039E-3</v>
      </c>
      <c r="Y24" s="78">
        <f t="shared" si="23"/>
        <v>10.5</v>
      </c>
      <c r="Z24" s="79">
        <f t="shared" si="24"/>
        <v>7.865492898472716E-2</v>
      </c>
      <c r="AA24" s="80">
        <f t="shared" si="25"/>
        <v>2.5231189933769421E-2</v>
      </c>
      <c r="AB24" s="80">
        <f t="shared" si="28"/>
        <v>7.4449789158039084E-2</v>
      </c>
      <c r="AC24" s="109">
        <f t="shared" si="30"/>
        <v>-1.134616012254952E-11</v>
      </c>
      <c r="AD24" s="21">
        <f t="shared" si="26"/>
        <v>0.22964360419778385</v>
      </c>
      <c r="AE24" s="82">
        <f t="shared" si="29"/>
        <v>0.35824614986649433</v>
      </c>
      <c r="AF24" s="23">
        <f t="shared" si="27"/>
        <v>0.35824615036008822</v>
      </c>
      <c r="AG24" s="110">
        <f t="shared" si="31"/>
        <v>-4.9359388798464465E-10</v>
      </c>
    </row>
    <row r="25" spans="1:33" x14ac:dyDescent="0.25">
      <c r="A25" s="21">
        <v>10.5</v>
      </c>
      <c r="B25" s="23">
        <f t="shared" si="0"/>
        <v>0.5</v>
      </c>
      <c r="C25" s="68">
        <f t="shared" si="1"/>
        <v>3.9327493733997493E-2</v>
      </c>
      <c r="D25" s="69">
        <f t="shared" si="2"/>
        <v>4.2324410717537687E-3</v>
      </c>
      <c r="E25" s="69">
        <f t="shared" si="3"/>
        <v>7.8654987467994986E-2</v>
      </c>
      <c r="F25" s="69">
        <f t="shared" si="4"/>
        <v>8.4648821435075374E-3</v>
      </c>
      <c r="G25" s="69">
        <f t="shared" si="5"/>
        <v>10.5</v>
      </c>
      <c r="H25" s="70">
        <f t="shared" si="6"/>
        <v>7.8654987467994986E-2</v>
      </c>
      <c r="I25" s="71">
        <f t="shared" si="7"/>
        <v>4.0385604001935936E-2</v>
      </c>
      <c r="J25" s="72">
        <f t="shared" si="8"/>
        <v>4.2601133375926017E-3</v>
      </c>
      <c r="K25" s="72">
        <f t="shared" si="9"/>
        <v>8.0771208003871872E-2</v>
      </c>
      <c r="L25" s="72">
        <f t="shared" si="10"/>
        <v>8.5202266751852034E-3</v>
      </c>
      <c r="M25" s="72">
        <f t="shared" si="11"/>
        <v>10.75</v>
      </c>
      <c r="N25" s="73">
        <f t="shared" si="12"/>
        <v>8.0771208003871872E-2</v>
      </c>
      <c r="O25" s="74">
        <f t="shared" si="13"/>
        <v>4.0392522068395643E-2</v>
      </c>
      <c r="P25" s="75">
        <f t="shared" si="14"/>
        <v>4.2601180680733788E-3</v>
      </c>
      <c r="Q25" s="75">
        <f t="shared" si="15"/>
        <v>8.0785044136791287E-2</v>
      </c>
      <c r="R25" s="75">
        <f t="shared" si="16"/>
        <v>8.5202361361467575E-3</v>
      </c>
      <c r="S25" s="75">
        <f t="shared" si="17"/>
        <v>10.75</v>
      </c>
      <c r="T25" s="76">
        <f t="shared" si="18"/>
        <v>8.0785044136791287E-2</v>
      </c>
      <c r="U25" s="77">
        <f t="shared" si="19"/>
        <v>4.145755276803418E-2</v>
      </c>
      <c r="V25" s="78">
        <f t="shared" si="20"/>
        <v>4.288169100548354E-3</v>
      </c>
      <c r="W25" s="78">
        <f t="shared" si="21"/>
        <v>8.2915105536068359E-2</v>
      </c>
      <c r="X25" s="78">
        <f t="shared" si="22"/>
        <v>8.5763382010967081E-3</v>
      </c>
      <c r="Y25" s="78">
        <f t="shared" si="23"/>
        <v>11</v>
      </c>
      <c r="Z25" s="79">
        <f t="shared" si="24"/>
        <v>8.2915105536068359E-2</v>
      </c>
      <c r="AA25" s="80">
        <f t="shared" si="25"/>
        <v>2.5561072983634081E-2</v>
      </c>
      <c r="AB25" s="80">
        <f t="shared" si="28"/>
        <v>7.865498748033399E-2</v>
      </c>
      <c r="AC25" s="109">
        <f t="shared" si="30"/>
        <v>-1.2339004817896182E-11</v>
      </c>
      <c r="AD25" s="21">
        <f t="shared" si="26"/>
        <v>0.24234129864269482</v>
      </c>
      <c r="AE25" s="82">
        <f t="shared" si="29"/>
        <v>0.39652008389945831</v>
      </c>
      <c r="AF25" s="23">
        <f t="shared" si="27"/>
        <v>0.39652008443238529</v>
      </c>
      <c r="AG25" s="110">
        <f t="shared" si="31"/>
        <v>-5.3292698032336716E-10</v>
      </c>
    </row>
    <row r="26" spans="1:33" x14ac:dyDescent="0.25">
      <c r="A26" s="21">
        <v>11</v>
      </c>
      <c r="B26" s="23">
        <f t="shared" si="0"/>
        <v>0.5</v>
      </c>
      <c r="C26" s="68">
        <f t="shared" si="1"/>
        <v>4.1457583148771293E-2</v>
      </c>
      <c r="D26" s="69">
        <f t="shared" si="2"/>
        <v>4.2881691220048347E-3</v>
      </c>
      <c r="E26" s="69">
        <f t="shared" si="3"/>
        <v>8.2915166297542586E-2</v>
      </c>
      <c r="F26" s="69">
        <f t="shared" si="4"/>
        <v>8.5763382440096694E-3</v>
      </c>
      <c r="G26" s="69">
        <f t="shared" si="5"/>
        <v>11</v>
      </c>
      <c r="H26" s="70">
        <f t="shared" si="6"/>
        <v>8.2915166297542586E-2</v>
      </c>
      <c r="I26" s="71">
        <f t="shared" si="7"/>
        <v>4.2529625429272501E-2</v>
      </c>
      <c r="J26" s="72">
        <f t="shared" si="8"/>
        <v>4.316606530544261E-3</v>
      </c>
      <c r="K26" s="72">
        <f t="shared" si="9"/>
        <v>8.5059250858545002E-2</v>
      </c>
      <c r="L26" s="72">
        <f t="shared" si="10"/>
        <v>8.6332130610885221E-3</v>
      </c>
      <c r="M26" s="72">
        <f t="shared" si="11"/>
        <v>11.25</v>
      </c>
      <c r="N26" s="73">
        <f t="shared" si="12"/>
        <v>8.5059250858545002E-2</v>
      </c>
      <c r="O26" s="74">
        <f t="shared" si="13"/>
        <v>4.2536734781407355E-2</v>
      </c>
      <c r="P26" s="75">
        <f t="shared" si="14"/>
        <v>4.3166117141174359E-3</v>
      </c>
      <c r="Q26" s="75">
        <f t="shared" si="15"/>
        <v>8.507346956281471E-2</v>
      </c>
      <c r="R26" s="75">
        <f t="shared" si="16"/>
        <v>8.6332234282348718E-3</v>
      </c>
      <c r="S26" s="75">
        <f t="shared" si="17"/>
        <v>11.25</v>
      </c>
      <c r="T26" s="76">
        <f t="shared" si="18"/>
        <v>8.507346956281471E-2</v>
      </c>
      <c r="U26" s="77">
        <f t="shared" si="19"/>
        <v>4.3615889005830008E-2</v>
      </c>
      <c r="V26" s="78">
        <f t="shared" si="20"/>
        <v>4.3454436411953425E-3</v>
      </c>
      <c r="W26" s="78">
        <f t="shared" si="21"/>
        <v>8.7231778011660016E-2</v>
      </c>
      <c r="X26" s="78">
        <f t="shared" si="22"/>
        <v>8.6908872823906851E-3</v>
      </c>
      <c r="Y26" s="78">
        <f t="shared" si="23"/>
        <v>11.5</v>
      </c>
      <c r="Z26" s="79">
        <f t="shared" si="24"/>
        <v>8.7231778011660016E-2</v>
      </c>
      <c r="AA26" s="80">
        <f t="shared" si="25"/>
        <v>2.5900049252523573E-2</v>
      </c>
      <c r="AB26" s="80">
        <f t="shared" si="28"/>
        <v>8.2915166310939675E-2</v>
      </c>
      <c r="AC26" s="109">
        <f t="shared" si="30"/>
        <v>-1.339708899372738E-11</v>
      </c>
      <c r="AD26" s="21">
        <f t="shared" si="26"/>
        <v>0.255206192575961</v>
      </c>
      <c r="AE26" s="82">
        <f t="shared" si="29"/>
        <v>0.43691030033990746</v>
      </c>
      <c r="AF26" s="23">
        <f t="shared" si="27"/>
        <v>0.43691030091427407</v>
      </c>
      <c r="AG26" s="110">
        <f t="shared" si="31"/>
        <v>-5.7436660982901344E-10</v>
      </c>
    </row>
    <row r="27" spans="1:33" x14ac:dyDescent="0.25">
      <c r="A27" s="21">
        <v>11.5</v>
      </c>
      <c r="B27" s="23">
        <f t="shared" si="0"/>
        <v>0.5</v>
      </c>
      <c r="C27" s="68">
        <f t="shared" si="1"/>
        <v>4.3615920585917373E-2</v>
      </c>
      <c r="D27" s="69">
        <f t="shared" si="2"/>
        <v>4.3454436649560911E-3</v>
      </c>
      <c r="E27" s="69">
        <f t="shared" si="3"/>
        <v>8.7231841171834745E-2</v>
      </c>
      <c r="F27" s="69">
        <f t="shared" si="4"/>
        <v>8.6908873299121822E-3</v>
      </c>
      <c r="G27" s="69">
        <f t="shared" si="5"/>
        <v>11.5</v>
      </c>
      <c r="H27" s="70">
        <f t="shared" si="6"/>
        <v>8.7231841171834745E-2</v>
      </c>
      <c r="I27" s="71">
        <f t="shared" si="7"/>
        <v>4.4702281502156396E-2</v>
      </c>
      <c r="J27" s="72">
        <f t="shared" si="8"/>
        <v>4.3746781409368871E-3</v>
      </c>
      <c r="K27" s="72">
        <f t="shared" si="9"/>
        <v>8.9404563004312793E-2</v>
      </c>
      <c r="L27" s="72">
        <f t="shared" si="10"/>
        <v>8.7493562818737741E-3</v>
      </c>
      <c r="M27" s="72">
        <f t="shared" si="11"/>
        <v>11.75</v>
      </c>
      <c r="N27" s="73">
        <f t="shared" si="12"/>
        <v>8.9404563004312793E-2</v>
      </c>
      <c r="O27" s="74">
        <f t="shared" si="13"/>
        <v>4.4709590121151596E-2</v>
      </c>
      <c r="P27" s="75">
        <f t="shared" si="14"/>
        <v>4.3746838131003291E-3</v>
      </c>
      <c r="Q27" s="75">
        <f t="shared" si="15"/>
        <v>8.9419180242303192E-2</v>
      </c>
      <c r="R27" s="75">
        <f t="shared" si="16"/>
        <v>8.7493676262006582E-3</v>
      </c>
      <c r="S27" s="75">
        <f t="shared" si="17"/>
        <v>11.75</v>
      </c>
      <c r="T27" s="76">
        <f t="shared" si="18"/>
        <v>8.9419180242303192E-2</v>
      </c>
      <c r="U27" s="77">
        <f t="shared" si="19"/>
        <v>4.5803262492467536E-2</v>
      </c>
      <c r="V27" s="78">
        <f t="shared" si="20"/>
        <v>4.4043294375327759E-3</v>
      </c>
      <c r="W27" s="78">
        <f t="shared" si="21"/>
        <v>9.1606524984935073E-2</v>
      </c>
      <c r="X27" s="78">
        <f t="shared" si="22"/>
        <v>8.8086588750655517E-3</v>
      </c>
      <c r="Y27" s="78">
        <f t="shared" si="23"/>
        <v>12</v>
      </c>
      <c r="Z27" s="79">
        <f t="shared" si="24"/>
        <v>9.1606524984935073E-2</v>
      </c>
      <c r="AA27" s="80">
        <f t="shared" si="25"/>
        <v>2.6248497010563299E-2</v>
      </c>
      <c r="AB27" s="80">
        <f t="shared" si="28"/>
        <v>8.7231841186360265E-2</v>
      </c>
      <c r="AC27" s="109">
        <f t="shared" si="30"/>
        <v>-1.4525519675956389E-11</v>
      </c>
      <c r="AD27" s="21">
        <f t="shared" si="26"/>
        <v>0.26824292632500091</v>
      </c>
      <c r="AE27" s="82">
        <f t="shared" si="29"/>
        <v>0.47944466576923428</v>
      </c>
      <c r="AF27" s="23">
        <f t="shared" si="27"/>
        <v>0.47944466638729111</v>
      </c>
      <c r="AG27" s="110">
        <f t="shared" si="31"/>
        <v>-6.1805682793902861E-10</v>
      </c>
    </row>
    <row r="28" spans="1:33" x14ac:dyDescent="0.25">
      <c r="A28" s="21">
        <v>12</v>
      </c>
      <c r="B28" s="23">
        <f t="shared" si="0"/>
        <v>0.5</v>
      </c>
      <c r="C28" s="68">
        <f t="shared" si="1"/>
        <v>4.5803295336195454E-2</v>
      </c>
      <c r="D28" s="69">
        <f t="shared" si="2"/>
        <v>4.4043294638148435E-3</v>
      </c>
      <c r="E28" s="69">
        <f t="shared" si="3"/>
        <v>9.1606590672390908E-2</v>
      </c>
      <c r="F28" s="69">
        <f t="shared" si="4"/>
        <v>8.8086589276296871E-3</v>
      </c>
      <c r="G28" s="69">
        <f t="shared" si="5"/>
        <v>12</v>
      </c>
      <c r="H28" s="70">
        <f t="shared" si="6"/>
        <v>9.1606590672390908E-2</v>
      </c>
      <c r="I28" s="71">
        <f t="shared" si="7"/>
        <v>4.6904377702149162E-2</v>
      </c>
      <c r="J28" s="72">
        <f t="shared" si="8"/>
        <v>4.4343947173241484E-3</v>
      </c>
      <c r="K28" s="72">
        <f t="shared" si="9"/>
        <v>9.3808755404298325E-2</v>
      </c>
      <c r="L28" s="72">
        <f t="shared" si="10"/>
        <v>8.8687894346482967E-3</v>
      </c>
      <c r="M28" s="72">
        <f t="shared" si="11"/>
        <v>12.25</v>
      </c>
      <c r="N28" s="73">
        <f t="shared" si="12"/>
        <v>9.3808755404298325E-2</v>
      </c>
      <c r="O28" s="74">
        <f t="shared" si="13"/>
        <v>4.6911894015526492E-2</v>
      </c>
      <c r="P28" s="75">
        <f t="shared" si="14"/>
        <v>4.4344009166145358E-3</v>
      </c>
      <c r="Q28" s="75">
        <f t="shared" si="15"/>
        <v>9.3823788031052985E-2</v>
      </c>
      <c r="R28" s="75">
        <f t="shared" si="16"/>
        <v>8.8688018332290716E-3</v>
      </c>
      <c r="S28" s="75">
        <f t="shared" si="17"/>
        <v>12.25</v>
      </c>
      <c r="T28" s="76">
        <f t="shared" si="18"/>
        <v>9.3823788031052985E-2</v>
      </c>
      <c r="U28" s="77">
        <f t="shared" si="19"/>
        <v>4.8020495794502724E-2</v>
      </c>
      <c r="V28" s="78">
        <f t="shared" si="20"/>
        <v>4.4648948881004652E-3</v>
      </c>
      <c r="W28" s="78">
        <f t="shared" si="21"/>
        <v>9.6040991589005448E-2</v>
      </c>
      <c r="X28" s="78">
        <f t="shared" si="22"/>
        <v>8.9297897762009304E-3</v>
      </c>
      <c r="Y28" s="78">
        <f t="shared" si="23"/>
        <v>12.5</v>
      </c>
      <c r="Z28" s="79">
        <f t="shared" si="24"/>
        <v>9.6040991589005448E-2</v>
      </c>
      <c r="AA28" s="80">
        <f t="shared" si="25"/>
        <v>2.6606815619792678E-2</v>
      </c>
      <c r="AB28" s="80">
        <f t="shared" si="28"/>
        <v>9.1606590688120812E-2</v>
      </c>
      <c r="AC28" s="109">
        <f t="shared" si="30"/>
        <v>-1.5729903490857566E-11</v>
      </c>
      <c r="AD28" s="21">
        <f t="shared" si="26"/>
        <v>0.28145633456604946</v>
      </c>
      <c r="AE28" s="82">
        <f t="shared" si="29"/>
        <v>0.52415182015673445</v>
      </c>
      <c r="AF28" s="23">
        <f t="shared" si="27"/>
        <v>0.52415182082086886</v>
      </c>
      <c r="AG28" s="110">
        <f t="shared" si="31"/>
        <v>-6.6413441413004648E-10</v>
      </c>
    </row>
    <row r="29" spans="1:33" x14ac:dyDescent="0.25">
      <c r="A29" s="21">
        <v>12.5</v>
      </c>
      <c r="B29" s="23">
        <f t="shared" si="0"/>
        <v>0.5</v>
      </c>
      <c r="C29" s="68">
        <f t="shared" si="1"/>
        <v>4.802052997053477E-2</v>
      </c>
      <c r="D29" s="69">
        <f t="shared" si="2"/>
        <v>4.4648949171428413E-3</v>
      </c>
      <c r="E29" s="69">
        <f t="shared" si="3"/>
        <v>9.604105994106954E-2</v>
      </c>
      <c r="F29" s="69">
        <f t="shared" si="4"/>
        <v>8.9297898342856827E-3</v>
      </c>
      <c r="G29" s="69">
        <f t="shared" si="5"/>
        <v>12.5</v>
      </c>
      <c r="H29" s="70">
        <f t="shared" si="6"/>
        <v>9.604105994106954E-2</v>
      </c>
      <c r="I29" s="71">
        <f t="shared" si="7"/>
        <v>4.9136753699820478E-2</v>
      </c>
      <c r="J29" s="72">
        <f t="shared" si="8"/>
        <v>4.4958265692894919E-3</v>
      </c>
      <c r="K29" s="72">
        <f t="shared" si="9"/>
        <v>9.8273507399640955E-2</v>
      </c>
      <c r="L29" s="72">
        <f t="shared" si="10"/>
        <v>8.9916531385789839E-3</v>
      </c>
      <c r="M29" s="72">
        <f t="shared" si="11"/>
        <v>12.75</v>
      </c>
      <c r="N29" s="73">
        <f t="shared" si="12"/>
        <v>9.8273507399640955E-2</v>
      </c>
      <c r="O29" s="74">
        <f t="shared" si="13"/>
        <v>4.9144486612857141E-2</v>
      </c>
      <c r="P29" s="75">
        <f t="shared" si="14"/>
        <v>4.495833337577318E-3</v>
      </c>
      <c r="Q29" s="75">
        <f t="shared" si="15"/>
        <v>9.8288973225714282E-2</v>
      </c>
      <c r="R29" s="75">
        <f t="shared" si="16"/>
        <v>8.9916666751546359E-3</v>
      </c>
      <c r="S29" s="75">
        <f t="shared" si="17"/>
        <v>12.75</v>
      </c>
      <c r="T29" s="76">
        <f t="shared" si="18"/>
        <v>9.8288973225714282E-2</v>
      </c>
      <c r="U29" s="77">
        <f t="shared" si="19"/>
        <v>5.0268446639323429E-2</v>
      </c>
      <c r="V29" s="78">
        <f t="shared" si="20"/>
        <v>4.5272122836688047E-3</v>
      </c>
      <c r="W29" s="78">
        <f t="shared" si="21"/>
        <v>0.10053689327864686</v>
      </c>
      <c r="X29" s="78">
        <f t="shared" si="22"/>
        <v>9.0544245673376093E-3</v>
      </c>
      <c r="Y29" s="78">
        <f t="shared" si="23"/>
        <v>13</v>
      </c>
      <c r="Z29" s="79">
        <f t="shared" si="24"/>
        <v>0.10053689327864686</v>
      </c>
      <c r="AA29" s="80">
        <f t="shared" si="25"/>
        <v>2.6975427014545264E-2</v>
      </c>
      <c r="AB29" s="80">
        <f t="shared" si="28"/>
        <v>9.6041059958086261E-2</v>
      </c>
      <c r="AC29" s="109">
        <f t="shared" si="30"/>
        <v>-1.7016721365337162E-11</v>
      </c>
      <c r="AD29" s="21">
        <f t="shared" si="26"/>
        <v>0.29485145723521344</v>
      </c>
      <c r="AE29" s="82">
        <f t="shared" si="29"/>
        <v>0.57106120925107606</v>
      </c>
      <c r="AF29" s="23">
        <f t="shared" si="27"/>
        <v>0.57106120996386522</v>
      </c>
      <c r="AG29" s="110">
        <f t="shared" si="31"/>
        <v>-7.1278916102812673E-10</v>
      </c>
    </row>
    <row r="30" spans="1:33" x14ac:dyDescent="0.25">
      <c r="A30" s="21">
        <v>13</v>
      </c>
      <c r="B30" s="23">
        <f t="shared" si="0"/>
        <v>0.5</v>
      </c>
      <c r="C30" s="68">
        <f t="shared" si="1"/>
        <v>5.0268482221058869E-2</v>
      </c>
      <c r="D30" s="69">
        <f t="shared" si="2"/>
        <v>4.527212315734888E-3</v>
      </c>
      <c r="E30" s="69">
        <f t="shared" si="3"/>
        <v>0.10053696444211774</v>
      </c>
      <c r="F30" s="69">
        <f t="shared" si="4"/>
        <v>9.0544246314697759E-3</v>
      </c>
      <c r="G30" s="69">
        <f t="shared" si="5"/>
        <v>13</v>
      </c>
      <c r="H30" s="70">
        <f t="shared" si="6"/>
        <v>0.10053696444211774</v>
      </c>
      <c r="I30" s="71">
        <f t="shared" si="7"/>
        <v>5.140028529999259E-2</v>
      </c>
      <c r="J30" s="72">
        <f t="shared" si="8"/>
        <v>4.5590480350315155E-3</v>
      </c>
      <c r="K30" s="72">
        <f t="shared" si="9"/>
        <v>0.10280057059998518</v>
      </c>
      <c r="L30" s="72">
        <f t="shared" si="10"/>
        <v>9.1180960700630309E-3</v>
      </c>
      <c r="M30" s="72">
        <f t="shared" si="11"/>
        <v>13.25</v>
      </c>
      <c r="N30" s="73">
        <f t="shared" si="12"/>
        <v>0.10280057059998518</v>
      </c>
      <c r="O30" s="74">
        <f t="shared" si="13"/>
        <v>5.1408244229816748E-2</v>
      </c>
      <c r="P30" s="75">
        <f t="shared" si="14"/>
        <v>4.5590554178486465E-3</v>
      </c>
      <c r="Q30" s="75">
        <f t="shared" si="15"/>
        <v>0.1028164884596335</v>
      </c>
      <c r="R30" s="75">
        <f t="shared" si="16"/>
        <v>9.1181108356972931E-3</v>
      </c>
      <c r="S30" s="75">
        <f t="shared" si="17"/>
        <v>13.25</v>
      </c>
      <c r="T30" s="76">
        <f t="shared" si="18"/>
        <v>0.1028164884596335</v>
      </c>
      <c r="U30" s="77">
        <f t="shared" si="19"/>
        <v>5.2548009929983194E-2</v>
      </c>
      <c r="V30" s="78">
        <f t="shared" si="20"/>
        <v>4.5913580860866545E-3</v>
      </c>
      <c r="W30" s="78">
        <f t="shared" si="21"/>
        <v>0.10509601985996639</v>
      </c>
      <c r="X30" s="78">
        <f t="shared" si="22"/>
        <v>9.1827161721733091E-3</v>
      </c>
      <c r="Y30" s="78">
        <f t="shared" si="23"/>
        <v>13.5</v>
      </c>
      <c r="Z30" s="79">
        <f t="shared" si="24"/>
        <v>0.10509601985996639</v>
      </c>
      <c r="AA30" s="80">
        <f t="shared" si="25"/>
        <v>2.7354777307581866E-2</v>
      </c>
      <c r="AB30" s="80">
        <f t="shared" si="28"/>
        <v>0.10053696446051047</v>
      </c>
      <c r="AC30" s="109">
        <f t="shared" si="30"/>
        <v>-1.8392731782057581E-11</v>
      </c>
      <c r="AD30" s="21">
        <f t="shared" si="26"/>
        <v>0.30843355121066074</v>
      </c>
      <c r="AE30" s="82">
        <f t="shared" si="29"/>
        <v>0.62020311879027834</v>
      </c>
      <c r="AF30" s="23">
        <f t="shared" si="27"/>
        <v>0.62020311955445706</v>
      </c>
      <c r="AG30" s="110">
        <f t="shared" si="31"/>
        <v>-7.6417872030276612E-10</v>
      </c>
    </row>
    <row r="31" spans="1:33" x14ac:dyDescent="0.25">
      <c r="A31" s="21">
        <v>13.5</v>
      </c>
      <c r="B31" s="23">
        <f t="shared" si="0"/>
        <v>0.5</v>
      </c>
      <c r="C31" s="68">
        <f t="shared" si="1"/>
        <v>5.2548046995954417E-2</v>
      </c>
      <c r="D31" s="69">
        <f t="shared" si="2"/>
        <v>4.5913581214670268E-3</v>
      </c>
      <c r="E31" s="69">
        <f t="shared" si="3"/>
        <v>0.10509609399190883</v>
      </c>
      <c r="F31" s="69">
        <f t="shared" si="4"/>
        <v>9.1827162429340536E-3</v>
      </c>
      <c r="G31" s="69">
        <f t="shared" si="5"/>
        <v>13.5</v>
      </c>
      <c r="H31" s="70">
        <f t="shared" si="6"/>
        <v>0.10509609399190883</v>
      </c>
      <c r="I31" s="71">
        <f t="shared" si="7"/>
        <v>5.3695886526321172E-2</v>
      </c>
      <c r="J31" s="72">
        <f t="shared" si="8"/>
        <v>4.6241377719935407E-3</v>
      </c>
      <c r="K31" s="72">
        <f t="shared" si="9"/>
        <v>0.10739177305264234</v>
      </c>
      <c r="L31" s="72">
        <f t="shared" si="10"/>
        <v>9.2482755439870813E-3</v>
      </c>
      <c r="M31" s="72">
        <f t="shared" si="11"/>
        <v>13.75</v>
      </c>
      <c r="N31" s="73">
        <f t="shared" si="12"/>
        <v>0.10739177305264234</v>
      </c>
      <c r="O31" s="74">
        <f t="shared" si="13"/>
        <v>5.3704081438952805E-2</v>
      </c>
      <c r="P31" s="75">
        <f t="shared" si="14"/>
        <v>4.6241458188973471E-3</v>
      </c>
      <c r="Q31" s="75">
        <f t="shared" si="15"/>
        <v>0.10740816287790561</v>
      </c>
      <c r="R31" s="75">
        <f t="shared" si="16"/>
        <v>9.2482916377946943E-3</v>
      </c>
      <c r="S31" s="75">
        <f t="shared" si="17"/>
        <v>13.75</v>
      </c>
      <c r="T31" s="76">
        <f t="shared" si="18"/>
        <v>0.10740816287790561</v>
      </c>
      <c r="U31" s="77">
        <f t="shared" si="19"/>
        <v>5.4860119905403092E-2</v>
      </c>
      <c r="V31" s="78">
        <f t="shared" si="20"/>
        <v>4.6574132313124917E-3</v>
      </c>
      <c r="W31" s="78">
        <f t="shared" si="21"/>
        <v>0.10972023981080618</v>
      </c>
      <c r="X31" s="78">
        <f t="shared" si="22"/>
        <v>9.3148264626249835E-3</v>
      </c>
      <c r="Y31" s="78">
        <f t="shared" si="23"/>
        <v>14</v>
      </c>
      <c r="Z31" s="79">
        <f t="shared" si="24"/>
        <v>0.10972023981080618</v>
      </c>
      <c r="AA31" s="80">
        <f t="shared" si="25"/>
        <v>2.7745338534561296E-2</v>
      </c>
      <c r="AB31" s="80">
        <f t="shared" si="28"/>
        <v>0.10509609401177411</v>
      </c>
      <c r="AC31" s="109">
        <f t="shared" si="30"/>
        <v>-1.9865276090769157E-11</v>
      </c>
      <c r="AD31" s="21">
        <f t="shared" si="26"/>
        <v>0.32220810283190543</v>
      </c>
      <c r="AE31" s="82">
        <f t="shared" si="29"/>
        <v>0.67160871065872185</v>
      </c>
      <c r="AF31" s="23">
        <f t="shared" si="27"/>
        <v>0.67160871147724066</v>
      </c>
      <c r="AG31" s="110">
        <f t="shared" si="31"/>
        <v>-8.1851880828764934E-10</v>
      </c>
    </row>
    <row r="32" spans="1:33" x14ac:dyDescent="0.25">
      <c r="A32" s="21">
        <v>14</v>
      </c>
      <c r="B32" s="23">
        <f t="shared" si="0"/>
        <v>0.5</v>
      </c>
      <c r="C32" s="68">
        <f t="shared" si="1"/>
        <v>5.4860158539712461E-2</v>
      </c>
      <c r="D32" s="69">
        <f t="shared" si="2"/>
        <v>4.6574132703280447E-3</v>
      </c>
      <c r="E32" s="69">
        <f t="shared" si="3"/>
        <v>0.10972031707942492</v>
      </c>
      <c r="F32" s="69">
        <f t="shared" si="4"/>
        <v>9.3148265406560894E-3</v>
      </c>
      <c r="G32" s="69">
        <f t="shared" si="5"/>
        <v>14</v>
      </c>
      <c r="H32" s="70">
        <f t="shared" si="6"/>
        <v>0.10972031707942492</v>
      </c>
      <c r="I32" s="71">
        <f t="shared" si="7"/>
        <v>5.6024511857294471E-2</v>
      </c>
      <c r="J32" s="72">
        <f t="shared" si="8"/>
        <v>4.6911790728756605E-3</v>
      </c>
      <c r="K32" s="72">
        <f t="shared" si="9"/>
        <v>0.11204902371458894</v>
      </c>
      <c r="L32" s="72">
        <f t="shared" si="10"/>
        <v>9.3823581457513211E-3</v>
      </c>
      <c r="M32" s="72">
        <f t="shared" si="11"/>
        <v>14.25</v>
      </c>
      <c r="N32" s="73">
        <f t="shared" si="12"/>
        <v>0.11204902371458894</v>
      </c>
      <c r="O32" s="74">
        <f t="shared" si="13"/>
        <v>5.6032953307931378E-2</v>
      </c>
      <c r="P32" s="75">
        <f t="shared" si="14"/>
        <v>4.6911878378543591E-3</v>
      </c>
      <c r="Q32" s="75">
        <f t="shared" si="15"/>
        <v>0.11206590661586276</v>
      </c>
      <c r="R32" s="75">
        <f t="shared" si="16"/>
        <v>9.3823756757087182E-3</v>
      </c>
      <c r="S32" s="75">
        <f t="shared" si="17"/>
        <v>14.25</v>
      </c>
      <c r="T32" s="76">
        <f t="shared" si="18"/>
        <v>0.11206590661586276</v>
      </c>
      <c r="U32" s="77">
        <f t="shared" si="19"/>
        <v>5.7205752458639639E-2</v>
      </c>
      <c r="V32" s="78">
        <f t="shared" si="20"/>
        <v>4.7254634591002388E-3</v>
      </c>
      <c r="W32" s="78">
        <f t="shared" si="21"/>
        <v>0.11441150491727928</v>
      </c>
      <c r="X32" s="78">
        <f t="shared" si="22"/>
        <v>9.4509269182004776E-3</v>
      </c>
      <c r="Y32" s="78">
        <f t="shared" si="23"/>
        <v>14.5</v>
      </c>
      <c r="Z32" s="79">
        <f t="shared" si="24"/>
        <v>0.11441150491727928</v>
      </c>
      <c r="AA32" s="80">
        <f t="shared" si="25"/>
        <v>2.8147610550888321E-2</v>
      </c>
      <c r="AB32" s="80">
        <f t="shared" si="28"/>
        <v>0.10972031710086766</v>
      </c>
      <c r="AC32" s="109">
        <f t="shared" si="30"/>
        <v>-2.1442736475307811E-11</v>
      </c>
      <c r="AD32" s="21">
        <f t="shared" si="26"/>
        <v>0.33618084132880377</v>
      </c>
      <c r="AE32" s="82">
        <f t="shared" si="29"/>
        <v>0.72531006113070606</v>
      </c>
      <c r="AF32" s="23">
        <f t="shared" si="27"/>
        <v>0.72531006200672365</v>
      </c>
      <c r="AG32" s="110">
        <f t="shared" si="31"/>
        <v>-8.7601759179989358E-10</v>
      </c>
    </row>
    <row r="33" spans="1:33" x14ac:dyDescent="0.25">
      <c r="A33" s="21">
        <v>14.5</v>
      </c>
      <c r="B33" s="23">
        <f t="shared" si="0"/>
        <v>0.5</v>
      </c>
      <c r="C33" s="68">
        <f t="shared" si="1"/>
        <v>5.7205792751440609E-2</v>
      </c>
      <c r="D33" s="69">
        <f t="shared" si="2"/>
        <v>4.7254635021057078E-3</v>
      </c>
      <c r="E33" s="69">
        <f t="shared" si="3"/>
        <v>0.11441158550288122</v>
      </c>
      <c r="F33" s="69">
        <f t="shared" si="4"/>
        <v>9.4509270042114155E-3</v>
      </c>
      <c r="G33" s="69">
        <f t="shared" si="5"/>
        <v>14.5</v>
      </c>
      <c r="H33" s="70">
        <f t="shared" si="6"/>
        <v>0.11441158550288122</v>
      </c>
      <c r="I33" s="71">
        <f t="shared" si="7"/>
        <v>5.8387158626967035E-2</v>
      </c>
      <c r="J33" s="72">
        <f t="shared" si="8"/>
        <v>4.7602602096417281E-3</v>
      </c>
      <c r="K33" s="72">
        <f t="shared" si="9"/>
        <v>0.11677431725393407</v>
      </c>
      <c r="L33" s="72">
        <f t="shared" si="10"/>
        <v>9.5205204192834562E-3</v>
      </c>
      <c r="M33" s="72">
        <f t="shared" si="11"/>
        <v>14.75</v>
      </c>
      <c r="N33" s="73">
        <f t="shared" si="12"/>
        <v>0.11677431725393407</v>
      </c>
      <c r="O33" s="74">
        <f t="shared" si="13"/>
        <v>5.8395857803851044E-2</v>
      </c>
      <c r="P33" s="75">
        <f t="shared" si="14"/>
        <v>4.760269751566187E-3</v>
      </c>
      <c r="Q33" s="75">
        <f t="shared" si="15"/>
        <v>0.11679171560770209</v>
      </c>
      <c r="R33" s="75">
        <f t="shared" si="16"/>
        <v>9.520539503132374E-3</v>
      </c>
      <c r="S33" s="75">
        <f t="shared" si="17"/>
        <v>14.75</v>
      </c>
      <c r="T33" s="76">
        <f t="shared" si="18"/>
        <v>0.11679171560770209</v>
      </c>
      <c r="U33" s="77">
        <f t="shared" si="19"/>
        <v>5.95859276272237E-2</v>
      </c>
      <c r="V33" s="78">
        <f t="shared" si="20"/>
        <v>4.7955996721030132E-3</v>
      </c>
      <c r="W33" s="78">
        <f t="shared" si="21"/>
        <v>0.1191718552544474</v>
      </c>
      <c r="X33" s="78">
        <f t="shared" si="22"/>
        <v>9.5911993442060264E-3</v>
      </c>
      <c r="Y33" s="78">
        <f t="shared" si="23"/>
        <v>15</v>
      </c>
      <c r="Z33" s="79">
        <f t="shared" si="24"/>
        <v>0.1191718552544474</v>
      </c>
      <c r="AA33" s="80">
        <f t="shared" si="25"/>
        <v>2.856212309662455E-2</v>
      </c>
      <c r="AB33" s="80">
        <f t="shared" si="28"/>
        <v>0.11441158552601571</v>
      </c>
      <c r="AC33" s="109">
        <f t="shared" si="30"/>
        <v>-2.3134494320231624E-11</v>
      </c>
      <c r="AD33" s="21">
        <f t="shared" si="26"/>
        <v>0.35035775324030044</v>
      </c>
      <c r="AE33" s="82">
        <f t="shared" si="29"/>
        <v>0.7813402013521733</v>
      </c>
      <c r="AF33" s="23">
        <f t="shared" si="27"/>
        <v>0.78134020228907275</v>
      </c>
      <c r="AG33" s="110">
        <f t="shared" si="31"/>
        <v>-9.368994469127756E-10</v>
      </c>
    </row>
    <row r="34" spans="1:33" x14ac:dyDescent="0.25">
      <c r="A34" s="21">
        <v>15</v>
      </c>
      <c r="B34" s="23">
        <f t="shared" si="0"/>
        <v>0.5</v>
      </c>
      <c r="C34" s="68">
        <f t="shared" si="1"/>
        <v>5.9585969675251399E-2</v>
      </c>
      <c r="D34" s="69">
        <f t="shared" si="2"/>
        <v>4.7955997194909679E-3</v>
      </c>
      <c r="E34" s="69">
        <f t="shared" si="3"/>
        <v>0.1191719393505028</v>
      </c>
      <c r="F34" s="69">
        <f t="shared" si="4"/>
        <v>9.5911994389819358E-3</v>
      </c>
      <c r="G34" s="69">
        <f t="shared" si="5"/>
        <v>15</v>
      </c>
      <c r="H34" s="70">
        <f t="shared" si="6"/>
        <v>0.1191719393505028</v>
      </c>
      <c r="I34" s="71">
        <f t="shared" si="7"/>
        <v>6.0784869605124144E-2</v>
      </c>
      <c r="J34" s="72">
        <f t="shared" si="8"/>
        <v>4.8314748084444048E-3</v>
      </c>
      <c r="K34" s="72">
        <f t="shared" si="9"/>
        <v>0.12156973921024829</v>
      </c>
      <c r="L34" s="72">
        <f t="shared" si="10"/>
        <v>9.6629496168888097E-3</v>
      </c>
      <c r="M34" s="72">
        <f t="shared" si="11"/>
        <v>15.25</v>
      </c>
      <c r="N34" s="73">
        <f t="shared" si="12"/>
        <v>0.12156973921024829</v>
      </c>
      <c r="O34" s="74">
        <f t="shared" si="13"/>
        <v>6.0793838377362498E-2</v>
      </c>
      <c r="P34" s="75">
        <f t="shared" si="14"/>
        <v>4.8314851915724566E-3</v>
      </c>
      <c r="Q34" s="75">
        <f t="shared" si="15"/>
        <v>0.121587676754725</v>
      </c>
      <c r="R34" s="75">
        <f t="shared" si="16"/>
        <v>9.6629703831449133E-3</v>
      </c>
      <c r="S34" s="75">
        <f t="shared" si="17"/>
        <v>15.25</v>
      </c>
      <c r="T34" s="76">
        <f t="shared" si="18"/>
        <v>0.121587676754725</v>
      </c>
      <c r="U34" s="77">
        <f t="shared" si="19"/>
        <v>6.200171227103763E-2</v>
      </c>
      <c r="V34" s="78">
        <f t="shared" si="20"/>
        <v>4.8679183274890677E-3</v>
      </c>
      <c r="W34" s="78">
        <f t="shared" si="21"/>
        <v>0.12400342454207526</v>
      </c>
      <c r="X34" s="78">
        <f t="shared" si="22"/>
        <v>9.7358366549781354E-3</v>
      </c>
      <c r="Y34" s="78">
        <f t="shared" si="23"/>
        <v>15.5</v>
      </c>
      <c r="Z34" s="79">
        <f t="shared" si="24"/>
        <v>0.12400342454207526</v>
      </c>
      <c r="AA34" s="80">
        <f t="shared" si="25"/>
        <v>2.898943804701376E-2</v>
      </c>
      <c r="AB34" s="80">
        <f t="shared" si="28"/>
        <v>0.11917193937545315</v>
      </c>
      <c r="AC34" s="109">
        <f t="shared" si="30"/>
        <v>-2.4950347343732915E-11</v>
      </c>
      <c r="AD34" s="21">
        <f t="shared" si="26"/>
        <v>0.36474509791126231</v>
      </c>
      <c r="AE34" s="82">
        <f t="shared" si="29"/>
        <v>0.83973316022555666</v>
      </c>
      <c r="AF34" s="23">
        <f t="shared" si="27"/>
        <v>0.83973316122698094</v>
      </c>
      <c r="AG34" s="110">
        <f t="shared" si="31"/>
        <v>-1.0014242768363601E-9</v>
      </c>
    </row>
    <row r="35" spans="1:33" x14ac:dyDescent="0.25">
      <c r="A35" s="21">
        <v>15.5</v>
      </c>
      <c r="B35" s="23">
        <f t="shared" si="0"/>
        <v>0.5</v>
      </c>
      <c r="C35" s="68">
        <f t="shared" si="1"/>
        <v>6.2001756178193618E-2</v>
      </c>
      <c r="D35" s="69">
        <f t="shared" si="2"/>
        <v>4.8679183796944353E-3</v>
      </c>
      <c r="E35" s="69">
        <f t="shared" si="3"/>
        <v>0.12400351235638724</v>
      </c>
      <c r="F35" s="69">
        <f t="shared" si="4"/>
        <v>9.7358367593888707E-3</v>
      </c>
      <c r="G35" s="69">
        <f t="shared" si="5"/>
        <v>15.5</v>
      </c>
      <c r="H35" s="70">
        <f t="shared" si="6"/>
        <v>0.12400351235638724</v>
      </c>
      <c r="I35" s="71">
        <f t="shared" si="7"/>
        <v>6.3218735773117221E-2</v>
      </c>
      <c r="J35" s="72">
        <f t="shared" si="8"/>
        <v>4.9049222587441953E-3</v>
      </c>
      <c r="K35" s="72">
        <f t="shared" si="9"/>
        <v>0.12643747154623444</v>
      </c>
      <c r="L35" s="72">
        <f t="shared" si="10"/>
        <v>9.8098445174883905E-3</v>
      </c>
      <c r="M35" s="72">
        <f t="shared" si="11"/>
        <v>15.75</v>
      </c>
      <c r="N35" s="73">
        <f t="shared" si="12"/>
        <v>0.12643747154623444</v>
      </c>
      <c r="O35" s="74">
        <f t="shared" si="13"/>
        <v>6.322798674287966E-2</v>
      </c>
      <c r="P35" s="75">
        <f t="shared" si="14"/>
        <v>4.904933553284337E-3</v>
      </c>
      <c r="Q35" s="75">
        <f t="shared" si="15"/>
        <v>0.12645597348575932</v>
      </c>
      <c r="R35" s="75">
        <f t="shared" si="16"/>
        <v>9.8098671065686739E-3</v>
      </c>
      <c r="S35" s="75">
        <f t="shared" si="17"/>
        <v>15.75</v>
      </c>
      <c r="T35" s="76">
        <f t="shared" si="18"/>
        <v>0.12645597348575932</v>
      </c>
      <c r="U35" s="77">
        <f t="shared" si="19"/>
        <v>6.4454222954835785E-2</v>
      </c>
      <c r="V35" s="78">
        <f t="shared" si="20"/>
        <v>4.9425218645404263E-3</v>
      </c>
      <c r="W35" s="78">
        <f t="shared" si="21"/>
        <v>0.12890844590967157</v>
      </c>
      <c r="X35" s="78">
        <f t="shared" si="22"/>
        <v>9.8850437290808526E-3</v>
      </c>
      <c r="Y35" s="78">
        <f t="shared" si="23"/>
        <v>16</v>
      </c>
      <c r="Z35" s="79">
        <f t="shared" si="24"/>
        <v>0.12890844590967157</v>
      </c>
      <c r="AA35" s="80">
        <f t="shared" si="25"/>
        <v>2.9430151868291926E-2</v>
      </c>
      <c r="AB35" s="80">
        <f t="shared" si="28"/>
        <v>0.12400351238328877</v>
      </c>
      <c r="AC35" s="109">
        <f t="shared" si="30"/>
        <v>-2.6901536553936012E-11</v>
      </c>
      <c r="AD35" s="21">
        <f t="shared" si="26"/>
        <v>0.37934942416502315</v>
      </c>
      <c r="AE35" s="82">
        <f t="shared" si="29"/>
        <v>0.90052400987743375</v>
      </c>
      <c r="AF35" s="23">
        <f t="shared" si="27"/>
        <v>0.90052401094730072</v>
      </c>
      <c r="AG35" s="110">
        <f t="shared" si="31"/>
        <v>-1.0698669727915444E-9</v>
      </c>
    </row>
    <row r="36" spans="1:33" x14ac:dyDescent="0.25">
      <c r="A36" s="21">
        <v>16</v>
      </c>
      <c r="B36" s="23">
        <f t="shared" ref="B36:B67" si="32">A37-A36</f>
        <v>0.5</v>
      </c>
      <c r="C36" s="68">
        <f t="shared" ref="C36:C67" si="33">B36*E36</f>
        <v>6.4454268832835226E-2</v>
      </c>
      <c r="D36" s="69">
        <f t="shared" ref="D36:D67" si="34">B36*F36</f>
        <v>4.9425219220456187E-3</v>
      </c>
      <c r="E36" s="69">
        <f t="shared" ref="E36:E67" si="35">H36</f>
        <v>0.12890853766567045</v>
      </c>
      <c r="F36" s="69">
        <f t="shared" ref="F36:F67" si="36">-$AK$5*SQRT(1+H36^2)/(G36-$AJ$5)</f>
        <v>9.8850438440912375E-3</v>
      </c>
      <c r="G36" s="69">
        <f t="shared" ref="G36:G67" si="37">A36</f>
        <v>16</v>
      </c>
      <c r="H36" s="70">
        <f t="shared" ref="H36:H67" si="38">1/2*((1-G36/$AJ$5)^(-$AK$5)-(1-G36/$AJ$5)^($AK$5))</f>
        <v>0.12890853766567045</v>
      </c>
      <c r="I36" s="71">
        <f t="shared" ref="I36:I67" si="39">B36*K36</f>
        <v>6.5689899313346636E-2</v>
      </c>
      <c r="J36" s="72">
        <f t="shared" ref="J36:J67" si="40">B36*L36</f>
        <v>4.9807081602996029E-3</v>
      </c>
      <c r="K36" s="72">
        <f t="shared" ref="K36:K67" si="41">N36</f>
        <v>0.13137979862669327</v>
      </c>
      <c r="L36" s="72">
        <f t="shared" ref="L36:L67" si="42">-$AK$5*SQRT(1+N36^2)/(M36-$AJ$5)</f>
        <v>9.9614163205992059E-3</v>
      </c>
      <c r="M36" s="72">
        <f t="shared" ref="M36:M67" si="43">A36+B36/2</f>
        <v>16.25</v>
      </c>
      <c r="N36" s="73">
        <f t="shared" ref="N36:N67" si="44">H36+D36/2</f>
        <v>0.13137979862669327</v>
      </c>
      <c r="O36" s="74">
        <f t="shared" ref="O36:O67" si="45">B36*Q36</f>
        <v>6.5699445872910128E-2</v>
      </c>
      <c r="P36" s="75">
        <f t="shared" ref="P36:P67" si="46">B36*R36</f>
        <v>4.9807204430420251E-3</v>
      </c>
      <c r="Q36" s="75">
        <f t="shared" ref="Q36:Q67" si="47">T36</f>
        <v>0.13139889174582026</v>
      </c>
      <c r="R36" s="75">
        <f t="shared" ref="R36:R67" si="48">-$AK$5*SQRT(1+T36^2)/(S36-$AJ$5)</f>
        <v>9.9614408860840501E-3</v>
      </c>
      <c r="S36" s="75">
        <f t="shared" ref="S36:S67" si="49">A36+B36/2</f>
        <v>16.25</v>
      </c>
      <c r="T36" s="76">
        <f t="shared" ref="T36:T67" si="50">H36+J36/2</f>
        <v>0.13139889174582026</v>
      </c>
      <c r="U36" s="77">
        <f t="shared" ref="U36:U67" si="51">B36*W36</f>
        <v>6.6944629054356233E-2</v>
      </c>
      <c r="V36" s="78">
        <f t="shared" ref="V36:V67" si="52">B36*X36</f>
        <v>5.0195191721329685E-3</v>
      </c>
      <c r="W36" s="78">
        <f t="shared" ref="W36:W67" si="53">Z36</f>
        <v>0.13388925810871247</v>
      </c>
      <c r="X36" s="78">
        <f t="shared" ref="X36:X67" si="54">-$AK$5*SQRT(1+Z36^2)/(Y36-$AJ$5)</f>
        <v>1.0039038344265937E-2</v>
      </c>
      <c r="Y36" s="78">
        <f t="shared" ref="Y36:Y67" si="55">A36+B36</f>
        <v>16.5</v>
      </c>
      <c r="Z36" s="79">
        <f t="shared" ref="Z36:Z67" si="56">H36+P36</f>
        <v>0.13388925810871247</v>
      </c>
      <c r="AA36" s="80">
        <f t="shared" ref="AA36:AA67" si="57">D36+2*J36+2*P36+V36</f>
        <v>2.9884898300861842E-2</v>
      </c>
      <c r="AB36" s="80">
        <f t="shared" si="28"/>
        <v>0.12890853769467076</v>
      </c>
      <c r="AC36" s="109">
        <f t="shared" si="30"/>
        <v>-2.9000302159687408E-11</v>
      </c>
      <c r="AD36" s="21">
        <f t="shared" ref="AD36:AD67" si="58">C36+2*I36+2*O36+U36</f>
        <v>0.394177588259705</v>
      </c>
      <c r="AE36" s="82">
        <f t="shared" si="29"/>
        <v>0.96374891390493755</v>
      </c>
      <c r="AF36" s="23">
        <f t="shared" ref="AF36:AF67" si="59">$AJ$5/2*((1-A36/$AJ$5)^(1-$AK$5)/($AK$5-1)+(1-A36/$AJ$5)^(1+$AK$5)/($AK$5+1) ) - $AJ$5*$AK$5/($AK$5^2-1)</f>
        <v>0.96374891504746429</v>
      </c>
      <c r="AG36" s="110">
        <f t="shared" si="31"/>
        <v>-1.1425267398834649E-9</v>
      </c>
    </row>
    <row r="37" spans="1:33" x14ac:dyDescent="0.25">
      <c r="A37" s="21">
        <v>16.5</v>
      </c>
      <c r="B37" s="23">
        <f t="shared" si="32"/>
        <v>0.5</v>
      </c>
      <c r="C37" s="68">
        <f t="shared" si="33"/>
        <v>6.6944677023443672E-2</v>
      </c>
      <c r="D37" s="69">
        <f t="shared" si="34"/>
        <v>5.0195192354737057E-3</v>
      </c>
      <c r="E37" s="69">
        <f t="shared" si="35"/>
        <v>0.13388935404688734</v>
      </c>
      <c r="F37" s="69">
        <f t="shared" si="36"/>
        <v>1.0039038470947411E-2</v>
      </c>
      <c r="G37" s="69">
        <f t="shared" si="37"/>
        <v>16.5</v>
      </c>
      <c r="H37" s="70">
        <f t="shared" si="38"/>
        <v>0.13388935404688734</v>
      </c>
      <c r="I37" s="71">
        <f t="shared" si="39"/>
        <v>6.8199556832312103E-2</v>
      </c>
      <c r="J37" s="72">
        <f t="shared" si="40"/>
        <v>5.0589448121627686E-3</v>
      </c>
      <c r="K37" s="72">
        <f t="shared" si="41"/>
        <v>0.13639911366462421</v>
      </c>
      <c r="L37" s="72">
        <f t="shared" si="42"/>
        <v>1.0117889624325537E-2</v>
      </c>
      <c r="M37" s="72">
        <f t="shared" si="43"/>
        <v>16.75</v>
      </c>
      <c r="N37" s="73">
        <f t="shared" si="44"/>
        <v>0.13639911366462421</v>
      </c>
      <c r="O37" s="74">
        <f t="shared" si="45"/>
        <v>6.8209413226484369E-2</v>
      </c>
      <c r="P37" s="75">
        <f t="shared" si="46"/>
        <v>5.0589581671867971E-3</v>
      </c>
      <c r="Q37" s="75">
        <f t="shared" si="47"/>
        <v>0.13641882645296874</v>
      </c>
      <c r="R37" s="75">
        <f t="shared" si="48"/>
        <v>1.0117916334373594E-2</v>
      </c>
      <c r="S37" s="75">
        <f t="shared" si="49"/>
        <v>16.75</v>
      </c>
      <c r="T37" s="76">
        <f t="shared" si="50"/>
        <v>0.13641882645296874</v>
      </c>
      <c r="U37" s="77">
        <f t="shared" si="51"/>
        <v>6.9474156107037069E-2</v>
      </c>
      <c r="V37" s="78">
        <f t="shared" si="52"/>
        <v>5.0990261004852438E-3</v>
      </c>
      <c r="W37" s="78">
        <f t="shared" si="53"/>
        <v>0.13894831221407414</v>
      </c>
      <c r="X37" s="78">
        <f t="shared" si="54"/>
        <v>1.0198052200970488E-2</v>
      </c>
      <c r="Y37" s="78">
        <f t="shared" si="55"/>
        <v>17</v>
      </c>
      <c r="Z37" s="79">
        <f t="shared" si="56"/>
        <v>0.13894831221407414</v>
      </c>
      <c r="AA37" s="80">
        <f t="shared" si="57"/>
        <v>3.0354351294658084E-2</v>
      </c>
      <c r="AB37" s="80">
        <f t="shared" ref="AB37:AB68" si="60">AB36+AA36/6</f>
        <v>0.13388935407814773</v>
      </c>
      <c r="AC37" s="109">
        <f t="shared" si="30"/>
        <v>-3.1260383170916839E-11</v>
      </c>
      <c r="AD37" s="21">
        <f t="shared" si="58"/>
        <v>0.40923677324807367</v>
      </c>
      <c r="AE37" s="82">
        <f t="shared" ref="AE37:AE68" si="61">AE36+AD36/6</f>
        <v>1.0294451786148884</v>
      </c>
      <c r="AF37" s="23">
        <f t="shared" si="59"/>
        <v>1.0294451798346209</v>
      </c>
      <c r="AG37" s="110">
        <f t="shared" si="31"/>
        <v>-1.219732537194318E-9</v>
      </c>
    </row>
    <row r="38" spans="1:33" x14ac:dyDescent="0.25">
      <c r="A38" s="21">
        <v>17</v>
      </c>
      <c r="B38" s="23">
        <f t="shared" si="32"/>
        <v>0.5</v>
      </c>
      <c r="C38" s="68">
        <f t="shared" si="33"/>
        <v>6.9474206296780333E-2</v>
      </c>
      <c r="D38" s="69">
        <f t="shared" si="34"/>
        <v>5.0990261702571803E-3</v>
      </c>
      <c r="E38" s="69">
        <f t="shared" si="35"/>
        <v>0.13894841259356067</v>
      </c>
      <c r="F38" s="69">
        <f t="shared" si="36"/>
        <v>1.0198052340514361E-2</v>
      </c>
      <c r="G38" s="69">
        <f t="shared" si="37"/>
        <v>17</v>
      </c>
      <c r="H38" s="70">
        <f t="shared" si="38"/>
        <v>0.13894841259356067</v>
      </c>
      <c r="I38" s="71">
        <f t="shared" si="39"/>
        <v>7.0748962839344634E-2</v>
      </c>
      <c r="J38" s="72">
        <f t="shared" si="40"/>
        <v>5.139751748336913E-3</v>
      </c>
      <c r="K38" s="72">
        <f t="shared" si="41"/>
        <v>0.14149792567868927</v>
      </c>
      <c r="L38" s="72">
        <f t="shared" si="42"/>
        <v>1.0279503496673826E-2</v>
      </c>
      <c r="M38" s="72">
        <f t="shared" si="43"/>
        <v>17.25</v>
      </c>
      <c r="N38" s="73">
        <f t="shared" si="44"/>
        <v>0.14149792567868927</v>
      </c>
      <c r="O38" s="74">
        <f t="shared" si="45"/>
        <v>7.0759144233864563E-2</v>
      </c>
      <c r="P38" s="75">
        <f t="shared" si="46"/>
        <v>5.1397662678053738E-3</v>
      </c>
      <c r="Q38" s="75">
        <f t="shared" si="47"/>
        <v>0.14151828846772913</v>
      </c>
      <c r="R38" s="75">
        <f t="shared" si="48"/>
        <v>1.0279532535610748E-2</v>
      </c>
      <c r="S38" s="75">
        <f t="shared" si="49"/>
        <v>17.25</v>
      </c>
      <c r="T38" s="76">
        <f t="shared" si="50"/>
        <v>0.14151828846772913</v>
      </c>
      <c r="U38" s="77">
        <f t="shared" si="51"/>
        <v>7.2044089430683023E-2</v>
      </c>
      <c r="V38" s="78">
        <f t="shared" si="52"/>
        <v>5.1811660221214601E-3</v>
      </c>
      <c r="W38" s="78">
        <f t="shared" si="53"/>
        <v>0.14408817886136605</v>
      </c>
      <c r="X38" s="78">
        <f t="shared" si="54"/>
        <v>1.036233204424292E-2</v>
      </c>
      <c r="Y38" s="78">
        <f t="shared" si="55"/>
        <v>17.5</v>
      </c>
      <c r="Z38" s="79">
        <f t="shared" si="56"/>
        <v>0.14408817886136605</v>
      </c>
      <c r="AA38" s="80">
        <f t="shared" si="57"/>
        <v>3.0839228224663215E-2</v>
      </c>
      <c r="AB38" s="80">
        <f t="shared" si="60"/>
        <v>0.13894841262725741</v>
      </c>
      <c r="AC38" s="109">
        <f t="shared" si="30"/>
        <v>-3.3696739842881129E-11</v>
      </c>
      <c r="AD38" s="21">
        <f t="shared" si="58"/>
        <v>0.42453450987388175</v>
      </c>
      <c r="AE38" s="82">
        <f t="shared" si="61"/>
        <v>1.0976513074895673</v>
      </c>
      <c r="AF38" s="23">
        <f t="shared" si="59"/>
        <v>1.0976513087914093</v>
      </c>
      <c r="AG38" s="110">
        <f t="shared" si="31"/>
        <v>-1.3018419675603354E-9</v>
      </c>
    </row>
    <row r="39" spans="1:33" x14ac:dyDescent="0.25">
      <c r="A39" s="21">
        <v>17.5</v>
      </c>
      <c r="B39" s="23">
        <f t="shared" si="32"/>
        <v>0.5</v>
      </c>
      <c r="C39" s="68">
        <f t="shared" si="33"/>
        <v>7.2044141980854154E-2</v>
      </c>
      <c r="D39" s="69">
        <f t="shared" si="34"/>
        <v>5.1811660989877486E-3</v>
      </c>
      <c r="E39" s="69">
        <f t="shared" si="35"/>
        <v>0.14408828396170831</v>
      </c>
      <c r="F39" s="69">
        <f t="shared" si="36"/>
        <v>1.0362332197975497E-2</v>
      </c>
      <c r="G39" s="69">
        <f t="shared" si="37"/>
        <v>17.5</v>
      </c>
      <c r="H39" s="70">
        <f t="shared" si="38"/>
        <v>0.14408828396170831</v>
      </c>
      <c r="I39" s="71">
        <f t="shared" si="39"/>
        <v>7.3339433505601084E-2</v>
      </c>
      <c r="J39" s="72">
        <f t="shared" si="40"/>
        <v>5.2232563253489465E-3</v>
      </c>
      <c r="K39" s="72">
        <f t="shared" si="41"/>
        <v>0.14667886701120217</v>
      </c>
      <c r="L39" s="72">
        <f t="shared" si="42"/>
        <v>1.0446512650697893E-2</v>
      </c>
      <c r="M39" s="72">
        <f t="shared" si="43"/>
        <v>17.75</v>
      </c>
      <c r="N39" s="73">
        <f t="shared" si="44"/>
        <v>0.14667886701120217</v>
      </c>
      <c r="O39" s="74">
        <f t="shared" si="45"/>
        <v>7.3349956062191385E-2</v>
      </c>
      <c r="P39" s="75">
        <f t="shared" si="46"/>
        <v>5.2232721104015414E-3</v>
      </c>
      <c r="Q39" s="75">
        <f t="shared" si="47"/>
        <v>0.14669991212438277</v>
      </c>
      <c r="R39" s="75">
        <f t="shared" si="48"/>
        <v>1.0446544220803083E-2</v>
      </c>
      <c r="S39" s="75">
        <f t="shared" si="49"/>
        <v>17.75</v>
      </c>
      <c r="T39" s="76">
        <f t="shared" si="50"/>
        <v>0.14669991212438277</v>
      </c>
      <c r="U39" s="77">
        <f t="shared" si="51"/>
        <v>7.4655778036054929E-2</v>
      </c>
      <c r="V39" s="78">
        <f t="shared" si="52"/>
        <v>5.2660704476332927E-3</v>
      </c>
      <c r="W39" s="78">
        <f t="shared" si="53"/>
        <v>0.14931155607210986</v>
      </c>
      <c r="X39" s="78">
        <f t="shared" si="54"/>
        <v>1.0532140895266585E-2</v>
      </c>
      <c r="Y39" s="78">
        <f t="shared" si="55"/>
        <v>18</v>
      </c>
      <c r="Z39" s="79">
        <f t="shared" si="56"/>
        <v>0.14931155607210986</v>
      </c>
      <c r="AA39" s="80">
        <f t="shared" si="57"/>
        <v>3.1340293418122014E-2</v>
      </c>
      <c r="AB39" s="80">
        <f t="shared" si="60"/>
        <v>0.14408828399803461</v>
      </c>
      <c r="AC39" s="109">
        <f t="shared" si="30"/>
        <v>-3.6326303076705813E-11</v>
      </c>
      <c r="AD39" s="21">
        <f t="shared" si="58"/>
        <v>0.44007869915249404</v>
      </c>
      <c r="AE39" s="82">
        <f t="shared" si="61"/>
        <v>1.1684070591352143</v>
      </c>
      <c r="AF39" s="23">
        <f t="shared" si="59"/>
        <v>1.1684070605244727</v>
      </c>
      <c r="AG39" s="110">
        <f t="shared" si="31"/>
        <v>-1.3892584860286661E-9</v>
      </c>
    </row>
    <row r="40" spans="1:33" x14ac:dyDescent="0.25">
      <c r="A40" s="21">
        <v>18</v>
      </c>
      <c r="B40" s="23">
        <f t="shared" si="32"/>
        <v>0.5</v>
      </c>
      <c r="C40" s="68">
        <f t="shared" si="33"/>
        <v>7.4655833097610258E-2</v>
      </c>
      <c r="D40" s="69">
        <f t="shared" si="34"/>
        <v>5.2660705323331978E-3</v>
      </c>
      <c r="E40" s="69">
        <f t="shared" si="35"/>
        <v>0.14931166619522052</v>
      </c>
      <c r="F40" s="69">
        <f t="shared" si="36"/>
        <v>1.0532141064666396E-2</v>
      </c>
      <c r="G40" s="69">
        <f t="shared" si="37"/>
        <v>18</v>
      </c>
      <c r="H40" s="70">
        <f t="shared" si="38"/>
        <v>0.14931166619522052</v>
      </c>
      <c r="I40" s="71">
        <f t="shared" si="39"/>
        <v>7.5972350730693555E-2</v>
      </c>
      <c r="J40" s="72">
        <f t="shared" si="40"/>
        <v>5.3095943676749018E-3</v>
      </c>
      <c r="K40" s="72">
        <f t="shared" si="41"/>
        <v>0.15194470146138711</v>
      </c>
      <c r="L40" s="72">
        <f t="shared" si="42"/>
        <v>1.0619188735349804E-2</v>
      </c>
      <c r="M40" s="72">
        <f t="shared" si="43"/>
        <v>18.25</v>
      </c>
      <c r="N40" s="73">
        <f t="shared" si="44"/>
        <v>0.15194470146138711</v>
      </c>
      <c r="O40" s="74">
        <f t="shared" si="45"/>
        <v>7.5983231689528988E-2</v>
      </c>
      <c r="P40" s="75">
        <f t="shared" si="46"/>
        <v>5.3096115294346E-3</v>
      </c>
      <c r="Q40" s="75">
        <f t="shared" si="47"/>
        <v>0.15196646337905798</v>
      </c>
      <c r="R40" s="75">
        <f t="shared" si="48"/>
        <v>1.06192230588692E-2</v>
      </c>
      <c r="S40" s="75">
        <f t="shared" si="49"/>
        <v>18.25</v>
      </c>
      <c r="T40" s="76">
        <f t="shared" si="50"/>
        <v>0.15196646337905798</v>
      </c>
      <c r="U40" s="77">
        <f t="shared" si="51"/>
        <v>7.7310638862327558E-2</v>
      </c>
      <c r="V40" s="78">
        <f t="shared" si="52"/>
        <v>5.3538797025583489E-3</v>
      </c>
      <c r="W40" s="78">
        <f t="shared" si="53"/>
        <v>0.15462127772465512</v>
      </c>
      <c r="X40" s="78">
        <f t="shared" si="54"/>
        <v>1.0707759405116698E-2</v>
      </c>
      <c r="Y40" s="78">
        <f t="shared" si="55"/>
        <v>18.5</v>
      </c>
      <c r="Z40" s="79">
        <f t="shared" si="56"/>
        <v>0.15462127772465512</v>
      </c>
      <c r="AA40" s="80">
        <f t="shared" si="57"/>
        <v>3.1858362029110548E-2</v>
      </c>
      <c r="AB40" s="80">
        <f t="shared" si="60"/>
        <v>0.14931166623438827</v>
      </c>
      <c r="AC40" s="109">
        <f t="shared" si="30"/>
        <v>-3.9167752374780207E-11</v>
      </c>
      <c r="AD40" s="21">
        <f t="shared" si="58"/>
        <v>0.45587763680038296</v>
      </c>
      <c r="AE40" s="82">
        <f t="shared" si="61"/>
        <v>1.2417535089939633</v>
      </c>
      <c r="AF40" s="23">
        <f t="shared" si="59"/>
        <v>1.2417535104763715</v>
      </c>
      <c r="AG40" s="110">
        <f t="shared" si="31"/>
        <v>-1.482408196196161E-9</v>
      </c>
    </row>
    <row r="41" spans="1:33" x14ac:dyDescent="0.25">
      <c r="A41" s="21">
        <v>18.5</v>
      </c>
      <c r="B41" s="23">
        <f t="shared" si="32"/>
        <v>0.5</v>
      </c>
      <c r="C41" s="68">
        <f t="shared" si="33"/>
        <v>7.7310696598499096E-2</v>
      </c>
      <c r="D41" s="69">
        <f t="shared" si="34"/>
        <v>5.3538797959171306E-3</v>
      </c>
      <c r="E41" s="69">
        <f t="shared" si="35"/>
        <v>0.15462139319699819</v>
      </c>
      <c r="F41" s="69">
        <f t="shared" si="36"/>
        <v>1.0707759591834261E-2</v>
      </c>
      <c r="G41" s="69">
        <f t="shared" si="37"/>
        <v>18.5</v>
      </c>
      <c r="H41" s="70">
        <f t="shared" si="38"/>
        <v>0.15462139319699819</v>
      </c>
      <c r="I41" s="71">
        <f t="shared" si="39"/>
        <v>7.8649166547478375E-2</v>
      </c>
      <c r="J41" s="72">
        <f t="shared" si="40"/>
        <v>5.3989108777417073E-3</v>
      </c>
      <c r="K41" s="72">
        <f t="shared" si="41"/>
        <v>0.15729833309495675</v>
      </c>
      <c r="L41" s="72">
        <f t="shared" si="42"/>
        <v>1.0797821755483415E-2</v>
      </c>
      <c r="M41" s="72">
        <f t="shared" si="43"/>
        <v>18.75</v>
      </c>
      <c r="N41" s="73">
        <f t="shared" si="44"/>
        <v>0.15729833309495675</v>
      </c>
      <c r="O41" s="74">
        <f t="shared" si="45"/>
        <v>7.8660424317934519E-2</v>
      </c>
      <c r="P41" s="75">
        <f t="shared" si="46"/>
        <v>5.3989295384504034E-3</v>
      </c>
      <c r="Q41" s="75">
        <f t="shared" si="47"/>
        <v>0.15732084863586904</v>
      </c>
      <c r="R41" s="75">
        <f t="shared" si="48"/>
        <v>1.0797859076900807E-2</v>
      </c>
      <c r="S41" s="75">
        <f t="shared" si="49"/>
        <v>18.75</v>
      </c>
      <c r="T41" s="76">
        <f t="shared" si="50"/>
        <v>0.15732084863586904</v>
      </c>
      <c r="U41" s="77">
        <f t="shared" si="51"/>
        <v>8.0010161367724292E-2</v>
      </c>
      <c r="V41" s="78">
        <f t="shared" si="52"/>
        <v>5.4447436725363063E-3</v>
      </c>
      <c r="W41" s="78">
        <f t="shared" si="53"/>
        <v>0.16002032273544858</v>
      </c>
      <c r="X41" s="78">
        <f t="shared" si="54"/>
        <v>1.0889487345072613E-2</v>
      </c>
      <c r="Y41" s="78">
        <f t="shared" si="55"/>
        <v>19</v>
      </c>
      <c r="Z41" s="79">
        <f t="shared" si="56"/>
        <v>0.16002032273544858</v>
      </c>
      <c r="AA41" s="80">
        <f t="shared" si="57"/>
        <v>3.2394304300837659E-2</v>
      </c>
      <c r="AB41" s="80">
        <f t="shared" si="60"/>
        <v>0.15462139323924001</v>
      </c>
      <c r="AC41" s="109">
        <f t="shared" si="30"/>
        <v>-4.2241821152089187E-11</v>
      </c>
      <c r="AD41" s="21">
        <f t="shared" si="58"/>
        <v>0.47194003969704923</v>
      </c>
      <c r="AE41" s="82">
        <f t="shared" si="61"/>
        <v>1.3177331151273606</v>
      </c>
      <c r="AF41" s="23">
        <f t="shared" si="59"/>
        <v>1.3177331167091353</v>
      </c>
      <c r="AG41" s="110">
        <f t="shared" si="31"/>
        <v>-1.581774711212347E-9</v>
      </c>
    </row>
    <row r="42" spans="1:33" x14ac:dyDescent="0.25">
      <c r="A42" s="21">
        <v>19</v>
      </c>
      <c r="B42" s="23">
        <f t="shared" si="32"/>
        <v>0.5</v>
      </c>
      <c r="C42" s="68">
        <f t="shared" si="33"/>
        <v>8.0010221955237215E-2</v>
      </c>
      <c r="D42" s="69">
        <f t="shared" si="34"/>
        <v>5.4447437754765278E-3</v>
      </c>
      <c r="E42" s="69">
        <f t="shared" si="35"/>
        <v>0.16002044391047443</v>
      </c>
      <c r="F42" s="69">
        <f t="shared" si="36"/>
        <v>1.0889487550953056E-2</v>
      </c>
      <c r="G42" s="69">
        <f t="shared" si="37"/>
        <v>19</v>
      </c>
      <c r="H42" s="70">
        <f t="shared" si="38"/>
        <v>0.16002044391047443</v>
      </c>
      <c r="I42" s="71">
        <f t="shared" si="39"/>
        <v>8.1371407899106352E-2</v>
      </c>
      <c r="J42" s="72">
        <f t="shared" si="40"/>
        <v>5.4913608181333473E-3</v>
      </c>
      <c r="K42" s="72">
        <f t="shared" si="41"/>
        <v>0.1627428157982127</v>
      </c>
      <c r="L42" s="72">
        <f t="shared" si="42"/>
        <v>1.0982721636266695E-2</v>
      </c>
      <c r="M42" s="72">
        <f t="shared" si="43"/>
        <v>19.25</v>
      </c>
      <c r="N42" s="73">
        <f t="shared" si="44"/>
        <v>0.1627428157982127</v>
      </c>
      <c r="O42" s="74">
        <f t="shared" si="45"/>
        <v>8.138306215977055E-2</v>
      </c>
      <c r="P42" s="75">
        <f t="shared" si="46"/>
        <v>5.491381112435606E-3</v>
      </c>
      <c r="Q42" s="75">
        <f t="shared" si="47"/>
        <v>0.1627661243195411</v>
      </c>
      <c r="R42" s="75">
        <f t="shared" si="48"/>
        <v>1.0982762224871212E-2</v>
      </c>
      <c r="S42" s="75">
        <f t="shared" si="49"/>
        <v>19.25</v>
      </c>
      <c r="T42" s="76">
        <f t="shared" si="50"/>
        <v>0.1627661243195411</v>
      </c>
      <c r="U42" s="77">
        <f t="shared" si="51"/>
        <v>8.2755912511455018E-2</v>
      </c>
      <c r="V42" s="78">
        <f t="shared" si="52"/>
        <v>5.5388226248749249E-3</v>
      </c>
      <c r="W42" s="78">
        <f t="shared" si="53"/>
        <v>0.16551182502291004</v>
      </c>
      <c r="X42" s="78">
        <f t="shared" si="54"/>
        <v>1.107764524974985E-2</v>
      </c>
      <c r="Y42" s="78">
        <f t="shared" si="55"/>
        <v>19.5</v>
      </c>
      <c r="Z42" s="79">
        <f t="shared" si="56"/>
        <v>0.16551182502291004</v>
      </c>
      <c r="AA42" s="80">
        <f t="shared" si="57"/>
        <v>3.2949050261489359E-2</v>
      </c>
      <c r="AB42" s="80">
        <f t="shared" si="60"/>
        <v>0.16002044395604628</v>
      </c>
      <c r="AC42" s="109">
        <f t="shared" si="30"/>
        <v>-4.5571851847725497E-11</v>
      </c>
      <c r="AD42" s="21">
        <f t="shared" si="58"/>
        <v>0.48827507458444602</v>
      </c>
      <c r="AE42" s="82">
        <f t="shared" si="61"/>
        <v>1.3963897884102021</v>
      </c>
      <c r="AF42" s="23">
        <f t="shared" si="59"/>
        <v>1.3963897900980911</v>
      </c>
      <c r="AG42" s="110">
        <f t="shared" si="31"/>
        <v>-1.6878889397275998E-9</v>
      </c>
    </row>
    <row r="43" spans="1:33" x14ac:dyDescent="0.25">
      <c r="A43" s="21">
        <v>19.5</v>
      </c>
      <c r="B43" s="23">
        <f t="shared" si="32"/>
        <v>0.5</v>
      </c>
      <c r="C43" s="68">
        <f t="shared" si="33"/>
        <v>8.275597614188851E-2</v>
      </c>
      <c r="D43" s="69">
        <f t="shared" si="34"/>
        <v>5.5388227384294457E-3</v>
      </c>
      <c r="E43" s="69">
        <f t="shared" si="35"/>
        <v>0.16551195228377702</v>
      </c>
      <c r="F43" s="69">
        <f t="shared" si="36"/>
        <v>1.1077645476858891E-2</v>
      </c>
      <c r="G43" s="69">
        <f t="shared" si="37"/>
        <v>19.5</v>
      </c>
      <c r="H43" s="70">
        <f t="shared" si="38"/>
        <v>0.16551195228377702</v>
      </c>
      <c r="I43" s="71">
        <f t="shared" si="39"/>
        <v>8.4140681826495867E-2</v>
      </c>
      <c r="J43" s="72">
        <f t="shared" si="40"/>
        <v>5.5871099746726272E-3</v>
      </c>
      <c r="K43" s="72">
        <f t="shared" si="41"/>
        <v>0.16828136365299173</v>
      </c>
      <c r="L43" s="72">
        <f t="shared" si="42"/>
        <v>1.1174219949345254E-2</v>
      </c>
      <c r="M43" s="72">
        <f t="shared" si="43"/>
        <v>19.75</v>
      </c>
      <c r="N43" s="73">
        <f t="shared" si="44"/>
        <v>0.16828136365299173</v>
      </c>
      <c r="O43" s="74">
        <f t="shared" si="45"/>
        <v>8.415275363555666E-2</v>
      </c>
      <c r="P43" s="75">
        <f t="shared" si="46"/>
        <v>5.5871320510694844E-3</v>
      </c>
      <c r="Q43" s="75">
        <f t="shared" si="47"/>
        <v>0.16830550727111332</v>
      </c>
      <c r="R43" s="75">
        <f t="shared" si="48"/>
        <v>1.1174264102138969E-2</v>
      </c>
      <c r="S43" s="75">
        <f t="shared" si="49"/>
        <v>19.75</v>
      </c>
      <c r="T43" s="76">
        <f t="shared" si="50"/>
        <v>0.16830550727111332</v>
      </c>
      <c r="U43" s="77">
        <f t="shared" si="51"/>
        <v>8.5549542167423248E-2</v>
      </c>
      <c r="V43" s="78">
        <f t="shared" si="52"/>
        <v>5.6362881157798307E-3</v>
      </c>
      <c r="W43" s="78">
        <f t="shared" si="53"/>
        <v>0.1710990843348465</v>
      </c>
      <c r="X43" s="78">
        <f t="shared" si="54"/>
        <v>1.1272576231559661E-2</v>
      </c>
      <c r="Y43" s="78">
        <f t="shared" si="55"/>
        <v>20</v>
      </c>
      <c r="Z43" s="79">
        <f t="shared" si="56"/>
        <v>0.1710990843348465</v>
      </c>
      <c r="AA43" s="80">
        <f t="shared" si="57"/>
        <v>3.3523594905693503E-2</v>
      </c>
      <c r="AB43" s="80">
        <f t="shared" si="60"/>
        <v>0.16551195233296118</v>
      </c>
      <c r="AC43" s="109">
        <f t="shared" si="30"/>
        <v>-4.9184156747372754E-11</v>
      </c>
      <c r="AD43" s="21">
        <f t="shared" si="58"/>
        <v>0.50489238923341684</v>
      </c>
      <c r="AE43" s="82">
        <f t="shared" si="61"/>
        <v>1.4777689675076098</v>
      </c>
      <c r="AF43" s="23">
        <f t="shared" si="59"/>
        <v>1.4777689693089222</v>
      </c>
      <c r="AG43" s="110">
        <f t="shared" si="31"/>
        <v>-1.8013124325477747E-9</v>
      </c>
    </row>
    <row r="44" spans="1:33" x14ac:dyDescent="0.25">
      <c r="A44" s="21">
        <v>20</v>
      </c>
      <c r="B44" s="23">
        <f t="shared" si="32"/>
        <v>0.5</v>
      </c>
      <c r="C44" s="68">
        <f t="shared" si="33"/>
        <v>8.5549609048734598E-2</v>
      </c>
      <c r="D44" s="69">
        <f t="shared" si="34"/>
        <v>5.6362882411067688E-3</v>
      </c>
      <c r="E44" s="69">
        <f t="shared" si="35"/>
        <v>0.1710992180974692</v>
      </c>
      <c r="F44" s="69">
        <f t="shared" si="36"/>
        <v>1.1272576482213538E-2</v>
      </c>
      <c r="G44" s="69">
        <f t="shared" si="37"/>
        <v>20</v>
      </c>
      <c r="H44" s="70">
        <f t="shared" si="38"/>
        <v>0.1710992180974692</v>
      </c>
      <c r="I44" s="71">
        <f t="shared" si="39"/>
        <v>8.6958681109011296E-2</v>
      </c>
      <c r="J44" s="72">
        <f t="shared" si="40"/>
        <v>5.6863359102558367E-3</v>
      </c>
      <c r="K44" s="72">
        <f t="shared" si="41"/>
        <v>0.17391736221802259</v>
      </c>
      <c r="L44" s="72">
        <f t="shared" si="42"/>
        <v>1.1372671820511673E-2</v>
      </c>
      <c r="M44" s="72">
        <f t="shared" si="43"/>
        <v>20.25</v>
      </c>
      <c r="N44" s="73">
        <f t="shared" si="44"/>
        <v>0.17391736221802259</v>
      </c>
      <c r="O44" s="74">
        <f t="shared" si="45"/>
        <v>8.6971193026298563E-2</v>
      </c>
      <c r="P44" s="75">
        <f t="shared" si="46"/>
        <v>5.6863599327542586E-3</v>
      </c>
      <c r="Q44" s="75">
        <f t="shared" si="47"/>
        <v>0.17394238605259713</v>
      </c>
      <c r="R44" s="75">
        <f t="shared" si="48"/>
        <v>1.1372719865508517E-2</v>
      </c>
      <c r="S44" s="75">
        <f t="shared" si="49"/>
        <v>20.25</v>
      </c>
      <c r="T44" s="76">
        <f t="shared" si="50"/>
        <v>0.17394238605259713</v>
      </c>
      <c r="U44" s="77">
        <f t="shared" si="51"/>
        <v>8.8392789015111731E-2</v>
      </c>
      <c r="V44" s="78">
        <f t="shared" si="52"/>
        <v>5.7373239938000465E-3</v>
      </c>
      <c r="W44" s="78">
        <f t="shared" si="53"/>
        <v>0.17678557803022346</v>
      </c>
      <c r="X44" s="78">
        <f t="shared" si="54"/>
        <v>1.1474647987600093E-2</v>
      </c>
      <c r="Y44" s="78">
        <f t="shared" si="55"/>
        <v>20.5</v>
      </c>
      <c r="Z44" s="79">
        <f t="shared" si="56"/>
        <v>0.17678557803022346</v>
      </c>
      <c r="AA44" s="80">
        <f t="shared" si="57"/>
        <v>3.4119003920927003E-2</v>
      </c>
      <c r="AB44" s="80">
        <f t="shared" si="60"/>
        <v>0.17109921815057677</v>
      </c>
      <c r="AC44" s="109">
        <f t="shared" si="30"/>
        <v>-5.3107573894095594E-11</v>
      </c>
      <c r="AD44" s="21">
        <f t="shared" si="58"/>
        <v>0.52180214633446609</v>
      </c>
      <c r="AE44" s="82">
        <f t="shared" si="61"/>
        <v>1.5619176990465127</v>
      </c>
      <c r="AF44" s="23">
        <f t="shared" si="59"/>
        <v>1.5619177009692109</v>
      </c>
      <c r="AG44" s="110">
        <f t="shared" si="31"/>
        <v>-1.9226982228559564E-9</v>
      </c>
    </row>
    <row r="45" spans="1:33" x14ac:dyDescent="0.25">
      <c r="A45" s="21">
        <v>20.5</v>
      </c>
      <c r="B45" s="23">
        <f t="shared" si="32"/>
        <v>0.5</v>
      </c>
      <c r="C45" s="68">
        <f t="shared" si="33"/>
        <v>8.8392859373344651E-2</v>
      </c>
      <c r="D45" s="69">
        <f t="shared" si="34"/>
        <v>5.7373241322000203E-3</v>
      </c>
      <c r="E45" s="69">
        <f t="shared" si="35"/>
        <v>0.1767857187466893</v>
      </c>
      <c r="F45" s="69">
        <f t="shared" si="36"/>
        <v>1.1474648264400041E-2</v>
      </c>
      <c r="G45" s="69">
        <f t="shared" si="37"/>
        <v>20.5</v>
      </c>
      <c r="H45" s="70">
        <f t="shared" si="38"/>
        <v>0.1767857187466893</v>
      </c>
      <c r="I45" s="71">
        <f t="shared" si="39"/>
        <v>8.9827190406394655E-2</v>
      </c>
      <c r="J45" s="72">
        <f t="shared" si="40"/>
        <v>5.7892290207149132E-3</v>
      </c>
      <c r="K45" s="72">
        <f t="shared" si="41"/>
        <v>0.17965438081278931</v>
      </c>
      <c r="L45" s="72">
        <f t="shared" si="42"/>
        <v>1.1578458041429826E-2</v>
      </c>
      <c r="M45" s="72">
        <f t="shared" si="43"/>
        <v>20.75</v>
      </c>
      <c r="N45" s="73">
        <f t="shared" si="44"/>
        <v>0.17965438081278931</v>
      </c>
      <c r="O45" s="74">
        <f t="shared" si="45"/>
        <v>8.9840166628523385E-2</v>
      </c>
      <c r="P45" s="75">
        <f t="shared" si="46"/>
        <v>5.7892551707028703E-3</v>
      </c>
      <c r="Q45" s="75">
        <f t="shared" si="47"/>
        <v>0.17968033325704677</v>
      </c>
      <c r="R45" s="75">
        <f t="shared" si="48"/>
        <v>1.1578510341405741E-2</v>
      </c>
      <c r="S45" s="75">
        <f t="shared" si="49"/>
        <v>20.75</v>
      </c>
      <c r="T45" s="76">
        <f t="shared" si="50"/>
        <v>0.17968033325704677</v>
      </c>
      <c r="U45" s="77">
        <f t="shared" si="51"/>
        <v>9.1287486958696082E-2</v>
      </c>
      <c r="V45" s="78">
        <f t="shared" si="52"/>
        <v>5.8421275115470633E-3</v>
      </c>
      <c r="W45" s="78">
        <f t="shared" si="53"/>
        <v>0.18257497391739216</v>
      </c>
      <c r="X45" s="78">
        <f t="shared" si="54"/>
        <v>1.1684255023094127E-2</v>
      </c>
      <c r="Y45" s="78">
        <f t="shared" si="55"/>
        <v>21</v>
      </c>
      <c r="Z45" s="79">
        <f t="shared" si="56"/>
        <v>0.18257497391739216</v>
      </c>
      <c r="AA45" s="80">
        <f t="shared" si="57"/>
        <v>3.473642002658265E-2</v>
      </c>
      <c r="AB45" s="80">
        <f t="shared" si="60"/>
        <v>0.1767857188040646</v>
      </c>
      <c r="AC45" s="109">
        <f t="shared" si="30"/>
        <v>-5.7375298956330312E-11</v>
      </c>
      <c r="AD45" s="21">
        <f t="shared" si="58"/>
        <v>0.53901506040187674</v>
      </c>
      <c r="AE45" s="82">
        <f t="shared" si="61"/>
        <v>1.6488847234355903</v>
      </c>
      <c r="AF45" s="23">
        <f t="shared" si="59"/>
        <v>1.6488847254883474</v>
      </c>
      <c r="AG45" s="110">
        <f t="shared" si="31"/>
        <v>-2.0527570754325097E-9</v>
      </c>
    </row>
    <row r="46" spans="1:33" x14ac:dyDescent="0.25">
      <c r="A46" s="21">
        <v>21</v>
      </c>
      <c r="B46" s="23">
        <f t="shared" si="32"/>
        <v>0.5</v>
      </c>
      <c r="C46" s="68">
        <f t="shared" si="33"/>
        <v>9.1287561039902265E-2</v>
      </c>
      <c r="D46" s="69">
        <f t="shared" si="34"/>
        <v>5.8421276644831342E-3</v>
      </c>
      <c r="E46" s="69">
        <f t="shared" si="35"/>
        <v>0.18257512207980453</v>
      </c>
      <c r="F46" s="69">
        <f t="shared" si="36"/>
        <v>1.1684255328966268E-2</v>
      </c>
      <c r="G46" s="69">
        <f t="shared" si="37"/>
        <v>21</v>
      </c>
      <c r="H46" s="70">
        <f t="shared" si="38"/>
        <v>0.18257512207980453</v>
      </c>
      <c r="I46" s="71">
        <f t="shared" si="39"/>
        <v>9.2748092956023043E-2</v>
      </c>
      <c r="J46" s="72">
        <f t="shared" si="40"/>
        <v>5.8959937056048094E-3</v>
      </c>
      <c r="K46" s="72">
        <f t="shared" si="41"/>
        <v>0.18549618591204609</v>
      </c>
      <c r="L46" s="72">
        <f t="shared" si="42"/>
        <v>1.1791987411209619E-2</v>
      </c>
      <c r="M46" s="72">
        <f t="shared" si="43"/>
        <v>21.25</v>
      </c>
      <c r="N46" s="73">
        <f t="shared" si="44"/>
        <v>0.18549618591204609</v>
      </c>
      <c r="O46" s="74">
        <f t="shared" si="45"/>
        <v>9.2761559466303461E-2</v>
      </c>
      <c r="P46" s="75">
        <f t="shared" si="46"/>
        <v>5.8960221839870876E-3</v>
      </c>
      <c r="Q46" s="75">
        <f t="shared" si="47"/>
        <v>0.18552311893260692</v>
      </c>
      <c r="R46" s="75">
        <f t="shared" si="48"/>
        <v>1.1792044367974175E-2</v>
      </c>
      <c r="S46" s="75">
        <f t="shared" si="49"/>
        <v>21.25</v>
      </c>
      <c r="T46" s="76">
        <f t="shared" si="50"/>
        <v>0.18552311893260692</v>
      </c>
      <c r="U46" s="77">
        <f t="shared" si="51"/>
        <v>9.4235572131895803E-2</v>
      </c>
      <c r="V46" s="78">
        <f t="shared" si="52"/>
        <v>5.9509105594965682E-3</v>
      </c>
      <c r="W46" s="78">
        <f t="shared" si="53"/>
        <v>0.18847114426379161</v>
      </c>
      <c r="X46" s="78">
        <f t="shared" si="54"/>
        <v>1.1901821118993136E-2</v>
      </c>
      <c r="Y46" s="78">
        <f t="shared" si="55"/>
        <v>21.5</v>
      </c>
      <c r="Z46" s="79">
        <f t="shared" si="56"/>
        <v>0.18847114426379161</v>
      </c>
      <c r="AA46" s="80">
        <f t="shared" si="57"/>
        <v>3.5377070003163501E-2</v>
      </c>
      <c r="AB46" s="80">
        <f t="shared" si="60"/>
        <v>0.18257512214182839</v>
      </c>
      <c r="AC46" s="109">
        <f t="shared" si="30"/>
        <v>-6.2023858271587073E-11</v>
      </c>
      <c r="AD46" s="21">
        <f t="shared" si="58"/>
        <v>0.55654243801645109</v>
      </c>
      <c r="AE46" s="82">
        <f t="shared" si="61"/>
        <v>1.7387205668359031</v>
      </c>
      <c r="AF46" s="23">
        <f t="shared" si="59"/>
        <v>1.7387205690281675</v>
      </c>
      <c r="AG46" s="110">
        <f t="shared" si="31"/>
        <v>-2.192264370037833E-9</v>
      </c>
    </row>
    <row r="47" spans="1:33" x14ac:dyDescent="0.25">
      <c r="A47" s="21">
        <v>21.5</v>
      </c>
      <c r="B47" s="23">
        <f t="shared" si="32"/>
        <v>0.5</v>
      </c>
      <c r="C47" s="68">
        <f t="shared" si="33"/>
        <v>9.4235650204296972E-2</v>
      </c>
      <c r="D47" s="69">
        <f t="shared" si="34"/>
        <v>5.9509107286173325E-3</v>
      </c>
      <c r="E47" s="69">
        <f t="shared" si="35"/>
        <v>0.18847130040859394</v>
      </c>
      <c r="F47" s="69">
        <f t="shared" si="36"/>
        <v>1.1901821457234665E-2</v>
      </c>
      <c r="G47" s="69">
        <f t="shared" si="37"/>
        <v>21.5</v>
      </c>
      <c r="H47" s="70">
        <f t="shared" si="38"/>
        <v>0.18847130040859394</v>
      </c>
      <c r="I47" s="71">
        <f t="shared" si="39"/>
        <v>9.57233778864513E-2</v>
      </c>
      <c r="J47" s="72">
        <f t="shared" si="40"/>
        <v>6.0068496687034571E-3</v>
      </c>
      <c r="K47" s="72">
        <f t="shared" si="41"/>
        <v>0.1914467557729026</v>
      </c>
      <c r="L47" s="72">
        <f t="shared" si="42"/>
        <v>1.2013699337406914E-2</v>
      </c>
      <c r="M47" s="72">
        <f t="shared" si="43"/>
        <v>21.75</v>
      </c>
      <c r="N47" s="73">
        <f t="shared" si="44"/>
        <v>0.1914467557729026</v>
      </c>
      <c r="O47" s="74">
        <f t="shared" si="45"/>
        <v>9.5737362621472838E-2</v>
      </c>
      <c r="P47" s="75">
        <f t="shared" si="46"/>
        <v>6.0068806983395217E-3</v>
      </c>
      <c r="Q47" s="75">
        <f t="shared" si="47"/>
        <v>0.19147472524294568</v>
      </c>
      <c r="R47" s="75">
        <f t="shared" si="48"/>
        <v>1.2013761396679043E-2</v>
      </c>
      <c r="S47" s="75">
        <f t="shared" si="49"/>
        <v>21.75</v>
      </c>
      <c r="T47" s="76">
        <f t="shared" si="50"/>
        <v>0.19147472524294568</v>
      </c>
      <c r="U47" s="77">
        <f t="shared" si="51"/>
        <v>9.7239090553466731E-2</v>
      </c>
      <c r="V47" s="78">
        <f t="shared" si="52"/>
        <v>6.0639010377234919E-3</v>
      </c>
      <c r="W47" s="78">
        <f t="shared" si="53"/>
        <v>0.19447818110693346</v>
      </c>
      <c r="X47" s="78">
        <f t="shared" si="54"/>
        <v>1.2127802075446984E-2</v>
      </c>
      <c r="Y47" s="78">
        <f t="shared" si="55"/>
        <v>22</v>
      </c>
      <c r="Z47" s="79">
        <f t="shared" si="56"/>
        <v>0.19447818110693346</v>
      </c>
      <c r="AA47" s="80">
        <f t="shared" si="57"/>
        <v>3.6042272500426784E-2</v>
      </c>
      <c r="AB47" s="80">
        <f t="shared" si="60"/>
        <v>0.18847130047568897</v>
      </c>
      <c r="AC47" s="109">
        <f t="shared" si="30"/>
        <v>-6.7095023981167401E-11</v>
      </c>
      <c r="AD47" s="21">
        <f t="shared" si="58"/>
        <v>0.57439622177361194</v>
      </c>
      <c r="AE47" s="82">
        <f t="shared" si="61"/>
        <v>1.831477639838645</v>
      </c>
      <c r="AF47" s="23">
        <f t="shared" si="59"/>
        <v>1.8314776421807437</v>
      </c>
      <c r="AG47" s="110">
        <f t="shared" si="31"/>
        <v>-2.3420987371736146E-9</v>
      </c>
    </row>
    <row r="48" spans="1:33" x14ac:dyDescent="0.25">
      <c r="A48" s="21">
        <v>22</v>
      </c>
      <c r="B48" s="23">
        <f t="shared" si="32"/>
        <v>0.5</v>
      </c>
      <c r="C48" s="68">
        <f t="shared" si="33"/>
        <v>9.7239172909895477E-2</v>
      </c>
      <c r="D48" s="69">
        <f t="shared" si="34"/>
        <v>6.0639012248898949E-3</v>
      </c>
      <c r="E48" s="69">
        <f t="shared" si="35"/>
        <v>0.19447834581979095</v>
      </c>
      <c r="F48" s="69">
        <f t="shared" si="36"/>
        <v>1.212780244977979E-2</v>
      </c>
      <c r="G48" s="69">
        <f t="shared" si="37"/>
        <v>22</v>
      </c>
      <c r="H48" s="70">
        <f t="shared" si="38"/>
        <v>0.19447834581979095</v>
      </c>
      <c r="I48" s="71">
        <f t="shared" si="39"/>
        <v>9.8755148216117944E-2</v>
      </c>
      <c r="J48" s="72">
        <f t="shared" si="40"/>
        <v>6.1220333652178133E-3</v>
      </c>
      <c r="K48" s="72">
        <f t="shared" si="41"/>
        <v>0.19751029643223589</v>
      </c>
      <c r="L48" s="72">
        <f t="shared" si="42"/>
        <v>1.2244066730435627E-2</v>
      </c>
      <c r="M48" s="72">
        <f t="shared" si="43"/>
        <v>22.25</v>
      </c>
      <c r="N48" s="73">
        <f t="shared" si="44"/>
        <v>0.19751029643223589</v>
      </c>
      <c r="O48" s="74">
        <f t="shared" si="45"/>
        <v>9.8769681251199934E-2</v>
      </c>
      <c r="P48" s="75">
        <f t="shared" si="46"/>
        <v>6.1220671937103604E-3</v>
      </c>
      <c r="Q48" s="75">
        <f t="shared" si="47"/>
        <v>0.19753936250239987</v>
      </c>
      <c r="R48" s="75">
        <f t="shared" si="48"/>
        <v>1.2244134387420721E-2</v>
      </c>
      <c r="S48" s="75">
        <f t="shared" si="49"/>
        <v>22.25</v>
      </c>
      <c r="T48" s="76">
        <f t="shared" si="50"/>
        <v>0.19753936250239987</v>
      </c>
      <c r="U48" s="77">
        <f t="shared" si="51"/>
        <v>0.10030020650675066</v>
      </c>
      <c r="V48" s="78">
        <f t="shared" si="52"/>
        <v>6.181344383807472E-3</v>
      </c>
      <c r="W48" s="78">
        <f t="shared" si="53"/>
        <v>0.20060041301350132</v>
      </c>
      <c r="X48" s="78">
        <f t="shared" si="54"/>
        <v>1.2362688767614944E-2</v>
      </c>
      <c r="Y48" s="78">
        <f t="shared" si="55"/>
        <v>22.5</v>
      </c>
      <c r="Z48" s="79">
        <f t="shared" si="56"/>
        <v>0.20060041301350132</v>
      </c>
      <c r="AA48" s="80">
        <f t="shared" si="57"/>
        <v>3.6733446726553716E-2</v>
      </c>
      <c r="AB48" s="80">
        <f t="shared" si="60"/>
        <v>0.19447834589242677</v>
      </c>
      <c r="AC48" s="109">
        <f t="shared" si="30"/>
        <v>-7.263581403016417E-11</v>
      </c>
      <c r="AD48" s="21">
        <f t="shared" si="58"/>
        <v>0.59258903835128185</v>
      </c>
      <c r="AE48" s="82">
        <f t="shared" si="61"/>
        <v>1.9272103434675802</v>
      </c>
      <c r="AF48" s="23">
        <f t="shared" si="59"/>
        <v>1.9272103459708134</v>
      </c>
      <c r="AG48" s="110">
        <f t="shared" si="31"/>
        <v>-2.503233176298636E-9</v>
      </c>
    </row>
    <row r="49" spans="1:33" x14ac:dyDescent="0.25">
      <c r="A49" s="21">
        <v>22.5</v>
      </c>
      <c r="B49" s="23">
        <f t="shared" si="32"/>
        <v>0.5</v>
      </c>
      <c r="C49" s="68">
        <f t="shared" si="33"/>
        <v>0.10030029346740976</v>
      </c>
      <c r="D49" s="69">
        <f t="shared" si="34"/>
        <v>6.1813445911240326E-3</v>
      </c>
      <c r="E49" s="69">
        <f t="shared" si="35"/>
        <v>0.20060058693481952</v>
      </c>
      <c r="F49" s="69">
        <f t="shared" si="36"/>
        <v>1.2362689182248065E-2</v>
      </c>
      <c r="G49" s="69">
        <f t="shared" si="37"/>
        <v>22.5</v>
      </c>
      <c r="H49" s="70">
        <f t="shared" si="38"/>
        <v>0.20060058693481952</v>
      </c>
      <c r="I49" s="71">
        <f t="shared" si="39"/>
        <v>0.10184562961519077</v>
      </c>
      <c r="J49" s="72">
        <f t="shared" si="40"/>
        <v>6.2417996152712811E-3</v>
      </c>
      <c r="K49" s="72">
        <f t="shared" si="41"/>
        <v>0.20369125923038153</v>
      </c>
      <c r="L49" s="72">
        <f t="shared" si="42"/>
        <v>1.2483599230542562E-2</v>
      </c>
      <c r="M49" s="72">
        <f t="shared" si="43"/>
        <v>22.75</v>
      </c>
      <c r="N49" s="73">
        <f t="shared" si="44"/>
        <v>0.20369125923038153</v>
      </c>
      <c r="O49" s="74">
        <f t="shared" si="45"/>
        <v>0.10186074337122758</v>
      </c>
      <c r="P49" s="75">
        <f t="shared" si="46"/>
        <v>6.2418365181630547E-3</v>
      </c>
      <c r="Q49" s="75">
        <f t="shared" si="47"/>
        <v>0.20372148674245516</v>
      </c>
      <c r="R49" s="75">
        <f t="shared" si="48"/>
        <v>1.2483673036326109E-2</v>
      </c>
      <c r="S49" s="75">
        <f t="shared" si="49"/>
        <v>22.75</v>
      </c>
      <c r="T49" s="76">
        <f t="shared" si="50"/>
        <v>0.20372148674245516</v>
      </c>
      <c r="U49" s="77">
        <f t="shared" si="51"/>
        <v>0.1034212117264913</v>
      </c>
      <c r="V49" s="78">
        <f t="shared" si="52"/>
        <v>6.3035052779428094E-3</v>
      </c>
      <c r="W49" s="78">
        <f t="shared" si="53"/>
        <v>0.20684242345298259</v>
      </c>
      <c r="X49" s="78">
        <f t="shared" si="54"/>
        <v>1.2607010555885619E-2</v>
      </c>
      <c r="Y49" s="78">
        <f t="shared" si="55"/>
        <v>23</v>
      </c>
      <c r="Z49" s="79">
        <f t="shared" si="56"/>
        <v>0.20684242345298259</v>
      </c>
      <c r="AA49" s="80">
        <f t="shared" si="57"/>
        <v>3.7452122135935517E-2</v>
      </c>
      <c r="AB49" s="80">
        <f t="shared" si="60"/>
        <v>0.20060058701351904</v>
      </c>
      <c r="AC49" s="109">
        <f t="shared" si="30"/>
        <v>-7.8699519123759387E-11</v>
      </c>
      <c r="AD49" s="21">
        <f t="shared" si="58"/>
        <v>0.61113425116673781</v>
      </c>
      <c r="AE49" s="82">
        <f t="shared" si="61"/>
        <v>2.0259751831927937</v>
      </c>
      <c r="AF49" s="23">
        <f t="shared" si="59"/>
        <v>2.0259751858695445</v>
      </c>
      <c r="AG49" s="110">
        <f t="shared" si="31"/>
        <v>-2.6767508209957214E-9</v>
      </c>
    </row>
    <row r="50" spans="1:33" x14ac:dyDescent="0.25">
      <c r="A50" s="21">
        <v>23</v>
      </c>
      <c r="B50" s="23">
        <f t="shared" si="32"/>
        <v>0.5</v>
      </c>
      <c r="C50" s="68">
        <f t="shared" si="33"/>
        <v>0.10342130364208088</v>
      </c>
      <c r="D50" s="69">
        <f t="shared" si="34"/>
        <v>6.3035055077940343E-3</v>
      </c>
      <c r="E50" s="69">
        <f t="shared" si="35"/>
        <v>0.20684260728416176</v>
      </c>
      <c r="F50" s="69">
        <f t="shared" si="36"/>
        <v>1.2607011015588069E-2</v>
      </c>
      <c r="G50" s="69">
        <f t="shared" si="37"/>
        <v>23</v>
      </c>
      <c r="H50" s="70">
        <f t="shared" si="38"/>
        <v>0.20684260728416176</v>
      </c>
      <c r="I50" s="71">
        <f t="shared" si="39"/>
        <v>0.10499718001902938</v>
      </c>
      <c r="J50" s="72">
        <f t="shared" si="40"/>
        <v>6.3664234062781643E-3</v>
      </c>
      <c r="K50" s="72">
        <f t="shared" si="41"/>
        <v>0.20999436003805877</v>
      </c>
      <c r="L50" s="72">
        <f t="shared" si="42"/>
        <v>1.2732846812556329E-2</v>
      </c>
      <c r="M50" s="72">
        <f t="shared" si="43"/>
        <v>23.25</v>
      </c>
      <c r="N50" s="73">
        <f t="shared" si="44"/>
        <v>0.20999436003805877</v>
      </c>
      <c r="O50" s="74">
        <f t="shared" si="45"/>
        <v>0.10501290949365043</v>
      </c>
      <c r="P50" s="75">
        <f t="shared" si="46"/>
        <v>6.3664636907252064E-3</v>
      </c>
      <c r="Q50" s="75">
        <f t="shared" si="47"/>
        <v>0.21002581898730086</v>
      </c>
      <c r="R50" s="75">
        <f t="shared" si="48"/>
        <v>1.2732927381450413E-2</v>
      </c>
      <c r="S50" s="75">
        <f t="shared" si="49"/>
        <v>23.25</v>
      </c>
      <c r="T50" s="76">
        <f t="shared" si="50"/>
        <v>0.21002581898730086</v>
      </c>
      <c r="U50" s="77">
        <f t="shared" si="51"/>
        <v>0.10660453548744349</v>
      </c>
      <c r="V50" s="78">
        <f t="shared" si="52"/>
        <v>6.4306695495741015E-3</v>
      </c>
      <c r="W50" s="78">
        <f t="shared" si="53"/>
        <v>0.21320907097488698</v>
      </c>
      <c r="X50" s="78">
        <f t="shared" si="54"/>
        <v>1.2861339099148203E-2</v>
      </c>
      <c r="Y50" s="78">
        <f t="shared" si="55"/>
        <v>23.5</v>
      </c>
      <c r="Z50" s="79">
        <f t="shared" si="56"/>
        <v>0.21320907097488698</v>
      </c>
      <c r="AA50" s="80">
        <f t="shared" si="57"/>
        <v>3.8199949251374876E-2</v>
      </c>
      <c r="AB50" s="80">
        <f t="shared" si="60"/>
        <v>0.2068426073695083</v>
      </c>
      <c r="AC50" s="109">
        <f t="shared" si="30"/>
        <v>-8.5346535394492662E-11</v>
      </c>
      <c r="AD50" s="21">
        <f t="shared" si="58"/>
        <v>0.63004601815488404</v>
      </c>
      <c r="AE50" s="82">
        <f t="shared" si="61"/>
        <v>2.1278308917205835</v>
      </c>
      <c r="AF50" s="23">
        <f t="shared" si="59"/>
        <v>2.1278308945844238</v>
      </c>
      <c r="AG50" s="110">
        <f t="shared" si="31"/>
        <v>-2.8638402760350345E-9</v>
      </c>
    </row>
    <row r="51" spans="1:33" x14ac:dyDescent="0.25">
      <c r="A51" s="21">
        <v>23.5</v>
      </c>
      <c r="B51" s="23">
        <f t="shared" si="32"/>
        <v>0.5</v>
      </c>
      <c r="C51" s="68">
        <f t="shared" si="33"/>
        <v>0.10660463274271256</v>
      </c>
      <c r="D51" s="69">
        <f t="shared" si="34"/>
        <v>6.4306698046671107E-3</v>
      </c>
      <c r="E51" s="69">
        <f t="shared" si="35"/>
        <v>0.21320926548542513</v>
      </c>
      <c r="F51" s="69">
        <f t="shared" si="36"/>
        <v>1.2861339609334221E-2</v>
      </c>
      <c r="G51" s="69">
        <f t="shared" si="37"/>
        <v>23.5</v>
      </c>
      <c r="H51" s="70">
        <f t="shared" si="38"/>
        <v>0.21320926548542513</v>
      </c>
      <c r="I51" s="71">
        <f t="shared" si="39"/>
        <v>0.10821230019387934</v>
      </c>
      <c r="J51" s="72">
        <f t="shared" si="40"/>
        <v>6.4962019103771739E-3</v>
      </c>
      <c r="K51" s="72">
        <f t="shared" si="41"/>
        <v>0.21642460038775868</v>
      </c>
      <c r="L51" s="72">
        <f t="shared" si="42"/>
        <v>1.2992403820754348E-2</v>
      </c>
      <c r="M51" s="72">
        <f t="shared" si="43"/>
        <v>23.75</v>
      </c>
      <c r="N51" s="73">
        <f t="shared" si="44"/>
        <v>0.21642460038775868</v>
      </c>
      <c r="O51" s="74">
        <f t="shared" si="45"/>
        <v>0.10822868322030686</v>
      </c>
      <c r="P51" s="75">
        <f t="shared" si="46"/>
        <v>6.4962459193795485E-3</v>
      </c>
      <c r="Q51" s="75">
        <f t="shared" si="47"/>
        <v>0.21645736644061372</v>
      </c>
      <c r="R51" s="75">
        <f t="shared" si="48"/>
        <v>1.2992491838759097E-2</v>
      </c>
      <c r="S51" s="75">
        <f t="shared" si="49"/>
        <v>23.75</v>
      </c>
      <c r="T51" s="76">
        <f t="shared" si="50"/>
        <v>0.21645736644061372</v>
      </c>
      <c r="U51" s="77">
        <f t="shared" si="51"/>
        <v>0.10985275570240234</v>
      </c>
      <c r="V51" s="78">
        <f t="shared" si="52"/>
        <v>6.5631463137534119E-3</v>
      </c>
      <c r="W51" s="78">
        <f t="shared" si="53"/>
        <v>0.21970551140480468</v>
      </c>
      <c r="X51" s="78">
        <f t="shared" si="54"/>
        <v>1.3126292627506824E-2</v>
      </c>
      <c r="Y51" s="78">
        <f t="shared" si="55"/>
        <v>24</v>
      </c>
      <c r="Z51" s="79">
        <f t="shared" si="56"/>
        <v>0.21970551140480468</v>
      </c>
      <c r="AA51" s="80">
        <f t="shared" si="57"/>
        <v>3.8978711777933966E-2</v>
      </c>
      <c r="AB51" s="80">
        <f t="shared" si="60"/>
        <v>0.21320926557807077</v>
      </c>
      <c r="AC51" s="109">
        <f t="shared" si="30"/>
        <v>-9.2645641158739522E-11</v>
      </c>
      <c r="AD51" s="21">
        <f t="shared" si="58"/>
        <v>0.64933935527348741</v>
      </c>
      <c r="AE51" s="82">
        <f t="shared" si="61"/>
        <v>2.2328385614130641</v>
      </c>
      <c r="AF51" s="23">
        <f t="shared" si="59"/>
        <v>2.2328385644789357</v>
      </c>
      <c r="AG51" s="110">
        <f t="shared" si="31"/>
        <v>-3.0658715566289629E-9</v>
      </c>
    </row>
    <row r="52" spans="1:33" x14ac:dyDescent="0.25">
      <c r="A52" s="21">
        <v>24</v>
      </c>
      <c r="B52" s="23">
        <f t="shared" si="32"/>
        <v>0.5</v>
      </c>
      <c r="C52" s="68">
        <f t="shared" si="33"/>
        <v>0.10985285872019238</v>
      </c>
      <c r="D52" s="69">
        <f t="shared" si="34"/>
        <v>6.563146597167926E-3</v>
      </c>
      <c r="E52" s="69">
        <f t="shared" si="35"/>
        <v>0.21970571744038475</v>
      </c>
      <c r="F52" s="69">
        <f t="shared" si="36"/>
        <v>1.3126293194335852E-2</v>
      </c>
      <c r="G52" s="69">
        <f t="shared" si="37"/>
        <v>24</v>
      </c>
      <c r="H52" s="70">
        <f t="shared" si="38"/>
        <v>0.21970571744038475</v>
      </c>
      <c r="I52" s="71">
        <f t="shared" si="39"/>
        <v>0.11149364536948436</v>
      </c>
      <c r="J52" s="72">
        <f t="shared" si="40"/>
        <v>6.6314567473059098E-3</v>
      </c>
      <c r="K52" s="72">
        <f t="shared" si="41"/>
        <v>0.22298729073896872</v>
      </c>
      <c r="L52" s="72">
        <f t="shared" si="42"/>
        <v>1.326291349461182E-2</v>
      </c>
      <c r="M52" s="72">
        <f t="shared" si="43"/>
        <v>24.25</v>
      </c>
      <c r="N52" s="73">
        <f t="shared" si="44"/>
        <v>0.22298729073896872</v>
      </c>
      <c r="O52" s="74">
        <f t="shared" si="45"/>
        <v>0.11151072290701886</v>
      </c>
      <c r="P52" s="75">
        <f t="shared" si="46"/>
        <v>6.6315048645926283E-3</v>
      </c>
      <c r="Q52" s="75">
        <f t="shared" si="47"/>
        <v>0.22302144581403771</v>
      </c>
      <c r="R52" s="75">
        <f t="shared" si="48"/>
        <v>1.3263009729185257E-2</v>
      </c>
      <c r="S52" s="75">
        <f t="shared" si="49"/>
        <v>24.25</v>
      </c>
      <c r="T52" s="76">
        <f t="shared" si="50"/>
        <v>0.22302144581403771</v>
      </c>
      <c r="U52" s="77">
        <f t="shared" si="51"/>
        <v>0.11316861115248869</v>
      </c>
      <c r="V52" s="78">
        <f t="shared" si="52"/>
        <v>6.7012703699953196E-3</v>
      </c>
      <c r="W52" s="78">
        <f t="shared" si="53"/>
        <v>0.22633722230497738</v>
      </c>
      <c r="X52" s="78">
        <f t="shared" si="54"/>
        <v>1.3402540739990639E-2</v>
      </c>
      <c r="Y52" s="78">
        <f t="shared" si="55"/>
        <v>24.5</v>
      </c>
      <c r="Z52" s="79">
        <f t="shared" si="56"/>
        <v>0.22633722230497738</v>
      </c>
      <c r="AA52" s="80">
        <f t="shared" si="57"/>
        <v>3.9790340190960324E-2</v>
      </c>
      <c r="AB52" s="80">
        <f t="shared" si="60"/>
        <v>0.21970571754105978</v>
      </c>
      <c r="AC52" s="109">
        <f t="shared" si="30"/>
        <v>-1.006750238730092E-10</v>
      </c>
      <c r="AD52" s="21">
        <f t="shared" si="58"/>
        <v>0.66903020642568745</v>
      </c>
      <c r="AE52" s="82">
        <f t="shared" si="61"/>
        <v>2.3410617872919786</v>
      </c>
      <c r="AF52" s="23">
        <f t="shared" si="59"/>
        <v>2.3410617905763331</v>
      </c>
      <c r="AG52" s="110">
        <f t="shared" si="31"/>
        <v>-3.2843545660909967E-9</v>
      </c>
    </row>
    <row r="53" spans="1:33" x14ac:dyDescent="0.25">
      <c r="A53" s="21">
        <v>24.5</v>
      </c>
      <c r="B53" s="23">
        <f t="shared" si="32"/>
        <v>0.5</v>
      </c>
      <c r="C53" s="68">
        <f t="shared" si="33"/>
        <v>0.11316872039834772</v>
      </c>
      <c r="D53" s="69">
        <f t="shared" si="34"/>
        <v>6.7012706852424631E-3</v>
      </c>
      <c r="E53" s="69">
        <f t="shared" si="35"/>
        <v>0.22633744079669543</v>
      </c>
      <c r="F53" s="69">
        <f t="shared" si="36"/>
        <v>1.3402541370484926E-2</v>
      </c>
      <c r="G53" s="69">
        <f t="shared" si="37"/>
        <v>24.5</v>
      </c>
      <c r="H53" s="70">
        <f t="shared" si="38"/>
        <v>0.22633744079669543</v>
      </c>
      <c r="I53" s="71">
        <f t="shared" si="39"/>
        <v>0.11484403806965833</v>
      </c>
      <c r="J53" s="72">
        <f t="shared" si="40"/>
        <v>6.7725365280828726E-3</v>
      </c>
      <c r="K53" s="72">
        <f t="shared" si="41"/>
        <v>0.22968807613931666</v>
      </c>
      <c r="L53" s="72">
        <f t="shared" si="42"/>
        <v>1.3545073056165745E-2</v>
      </c>
      <c r="M53" s="72">
        <f t="shared" si="43"/>
        <v>24.75</v>
      </c>
      <c r="N53" s="73">
        <f t="shared" si="44"/>
        <v>0.22968807613931666</v>
      </c>
      <c r="O53" s="74">
        <f t="shared" si="45"/>
        <v>0.11486185453036843</v>
      </c>
      <c r="P53" s="75">
        <f t="shared" si="46"/>
        <v>6.7725891837665825E-3</v>
      </c>
      <c r="Q53" s="75">
        <f t="shared" si="47"/>
        <v>0.22972370906073686</v>
      </c>
      <c r="R53" s="75">
        <f t="shared" si="48"/>
        <v>1.3545178367533165E-2</v>
      </c>
      <c r="S53" s="75">
        <f t="shared" si="49"/>
        <v>24.75</v>
      </c>
      <c r="T53" s="76">
        <f t="shared" si="50"/>
        <v>0.22972370906073686</v>
      </c>
      <c r="U53" s="77">
        <f t="shared" si="51"/>
        <v>0.11655501499023101</v>
      </c>
      <c r="V53" s="78">
        <f t="shared" si="52"/>
        <v>6.8454049018382215E-3</v>
      </c>
      <c r="W53" s="78">
        <f t="shared" si="53"/>
        <v>0.23311002998046201</v>
      </c>
      <c r="X53" s="78">
        <f t="shared" si="54"/>
        <v>1.3690809803676443E-2</v>
      </c>
      <c r="Y53" s="78">
        <f t="shared" si="55"/>
        <v>25</v>
      </c>
      <c r="Z53" s="79">
        <f t="shared" si="56"/>
        <v>0.23311002998046201</v>
      </c>
      <c r="AA53" s="80">
        <f t="shared" si="57"/>
        <v>4.0636927010779596E-2</v>
      </c>
      <c r="AB53" s="80">
        <f t="shared" si="60"/>
        <v>0.22633744090621982</v>
      </c>
      <c r="AC53" s="109">
        <f t="shared" si="30"/>
        <v>-1.0952438955769139E-10</v>
      </c>
      <c r="AD53" s="21">
        <f t="shared" si="58"/>
        <v>0.68913552058863226</v>
      </c>
      <c r="AE53" s="82">
        <f t="shared" si="61"/>
        <v>2.4525668216962599</v>
      </c>
      <c r="AF53" s="23">
        <f t="shared" si="59"/>
        <v>2.4525668252172501</v>
      </c>
      <c r="AG53" s="110">
        <f t="shared" si="31"/>
        <v>-3.5209901660948617E-9</v>
      </c>
    </row>
    <row r="54" spans="1:33" x14ac:dyDescent="0.25">
      <c r="A54" s="21">
        <v>25</v>
      </c>
      <c r="B54" s="23">
        <f t="shared" si="32"/>
        <v>0.5</v>
      </c>
      <c r="C54" s="68">
        <f t="shared" si="33"/>
        <v>0.11655513097769329</v>
      </c>
      <c r="D54" s="69">
        <f t="shared" si="34"/>
        <v>6.8454052529299085E-3</v>
      </c>
      <c r="E54" s="69">
        <f t="shared" si="35"/>
        <v>0.23311026195538659</v>
      </c>
      <c r="F54" s="69">
        <f t="shared" si="36"/>
        <v>1.3690810505859817E-2</v>
      </c>
      <c r="G54" s="69">
        <f t="shared" si="37"/>
        <v>25</v>
      </c>
      <c r="H54" s="70">
        <f t="shared" si="38"/>
        <v>0.23311026195538659</v>
      </c>
      <c r="I54" s="71">
        <f t="shared" si="39"/>
        <v>0.11826648229092578</v>
      </c>
      <c r="J54" s="72">
        <f t="shared" si="40"/>
        <v>6.919819720783895E-3</v>
      </c>
      <c r="K54" s="72">
        <f t="shared" si="41"/>
        <v>0.23653296458185155</v>
      </c>
      <c r="L54" s="72">
        <f t="shared" si="42"/>
        <v>1.383963944156779E-2</v>
      </c>
      <c r="M54" s="72">
        <f t="shared" si="43"/>
        <v>25.25</v>
      </c>
      <c r="N54" s="73">
        <f t="shared" si="44"/>
        <v>0.23653296458185155</v>
      </c>
      <c r="O54" s="74">
        <f t="shared" si="45"/>
        <v>0.11828508590788926</v>
      </c>
      <c r="P54" s="75">
        <f t="shared" si="46"/>
        <v>6.919877397924129E-3</v>
      </c>
      <c r="Q54" s="75">
        <f t="shared" si="47"/>
        <v>0.23657017181577852</v>
      </c>
      <c r="R54" s="75">
        <f t="shared" si="48"/>
        <v>1.3839754795848258E-2</v>
      </c>
      <c r="S54" s="75">
        <f t="shared" si="49"/>
        <v>25.25</v>
      </c>
      <c r="T54" s="76">
        <f t="shared" si="50"/>
        <v>0.23657017181577852</v>
      </c>
      <c r="U54" s="77">
        <f t="shared" si="51"/>
        <v>0.12001506967665536</v>
      </c>
      <c r="V54" s="78">
        <f t="shared" si="52"/>
        <v>6.9959445217826904E-3</v>
      </c>
      <c r="W54" s="78">
        <f t="shared" si="53"/>
        <v>0.24003013935331072</v>
      </c>
      <c r="X54" s="78">
        <f t="shared" si="54"/>
        <v>1.3991889043565381E-2</v>
      </c>
      <c r="Y54" s="78">
        <f t="shared" si="55"/>
        <v>25.5</v>
      </c>
      <c r="Z54" s="79">
        <f t="shared" si="56"/>
        <v>0.24003013935331072</v>
      </c>
      <c r="AA54" s="80">
        <f t="shared" si="57"/>
        <v>4.1520744012128644E-2</v>
      </c>
      <c r="AB54" s="80">
        <f t="shared" si="60"/>
        <v>0.23311026207468308</v>
      </c>
      <c r="AC54" s="109">
        <f t="shared" si="30"/>
        <v>-1.1929648935371517E-10</v>
      </c>
      <c r="AD54" s="21">
        <f t="shared" si="58"/>
        <v>0.70967333705197866</v>
      </c>
      <c r="AE54" s="82">
        <f t="shared" si="61"/>
        <v>2.5674227417943651</v>
      </c>
      <c r="AF54" s="23">
        <f t="shared" si="59"/>
        <v>2.5674227455720633</v>
      </c>
      <c r="AG54" s="110">
        <f t="shared" si="31"/>
        <v>-3.7776981542947397E-9</v>
      </c>
    </row>
    <row r="55" spans="1:33" x14ac:dyDescent="0.25">
      <c r="A55" s="21">
        <v>25.5</v>
      </c>
      <c r="B55" s="23">
        <f t="shared" si="32"/>
        <v>0.5</v>
      </c>
      <c r="C55" s="68">
        <f t="shared" si="33"/>
        <v>0.12001519297329771</v>
      </c>
      <c r="D55" s="69">
        <f t="shared" si="34"/>
        <v>6.9959449133137402E-3</v>
      </c>
      <c r="E55" s="69">
        <f t="shared" si="35"/>
        <v>0.24003038594659543</v>
      </c>
      <c r="F55" s="69">
        <f t="shared" si="36"/>
        <v>1.399188982662748E-2</v>
      </c>
      <c r="G55" s="69">
        <f t="shared" si="37"/>
        <v>25.5</v>
      </c>
      <c r="H55" s="70">
        <f t="shared" si="38"/>
        <v>0.24003038594659543</v>
      </c>
      <c r="I55" s="71">
        <f t="shared" si="39"/>
        <v>0.12176417920162615</v>
      </c>
      <c r="J55" s="72">
        <f t="shared" si="40"/>
        <v>7.0737178867550333E-3</v>
      </c>
      <c r="K55" s="72">
        <f t="shared" si="41"/>
        <v>0.24352835840325229</v>
      </c>
      <c r="L55" s="72">
        <f t="shared" si="42"/>
        <v>1.4147435773510067E-2</v>
      </c>
      <c r="M55" s="72">
        <f t="shared" si="43"/>
        <v>25.75</v>
      </c>
      <c r="N55" s="73">
        <f t="shared" si="44"/>
        <v>0.24352835840325229</v>
      </c>
      <c r="O55" s="74">
        <f t="shared" si="45"/>
        <v>0.12178362244498647</v>
      </c>
      <c r="P55" s="75">
        <f t="shared" si="46"/>
        <v>7.0737811289970972E-3</v>
      </c>
      <c r="Q55" s="75">
        <f t="shared" si="47"/>
        <v>0.24356724488997294</v>
      </c>
      <c r="R55" s="75">
        <f t="shared" si="48"/>
        <v>1.4147562257994194E-2</v>
      </c>
      <c r="S55" s="75">
        <f t="shared" si="49"/>
        <v>25.75</v>
      </c>
      <c r="T55" s="76">
        <f t="shared" si="50"/>
        <v>0.24356724488997294</v>
      </c>
      <c r="U55" s="77">
        <f t="shared" si="51"/>
        <v>0.12355208353779626</v>
      </c>
      <c r="V55" s="78">
        <f t="shared" si="52"/>
        <v>7.1533187139917751E-3</v>
      </c>
      <c r="W55" s="78">
        <f t="shared" si="53"/>
        <v>0.24710416707559252</v>
      </c>
      <c r="X55" s="78">
        <f t="shared" si="54"/>
        <v>1.430663742798355E-2</v>
      </c>
      <c r="Y55" s="78">
        <f t="shared" si="55"/>
        <v>26</v>
      </c>
      <c r="Z55" s="79">
        <f t="shared" si="56"/>
        <v>0.24710416707559252</v>
      </c>
      <c r="AA55" s="80">
        <f t="shared" si="57"/>
        <v>4.2444261658809775E-2</v>
      </c>
      <c r="AB55" s="80">
        <f t="shared" si="60"/>
        <v>0.24003038607670452</v>
      </c>
      <c r="AC55" s="109">
        <f t="shared" si="30"/>
        <v>-1.3010909016841765E-10</v>
      </c>
      <c r="AD55" s="21">
        <f t="shared" si="58"/>
        <v>0.73066287980431921</v>
      </c>
      <c r="AE55" s="82">
        <f t="shared" si="61"/>
        <v>2.6857016313030284</v>
      </c>
      <c r="AF55" s="23">
        <f t="shared" si="59"/>
        <v>2.6857016353596777</v>
      </c>
      <c r="AG55" s="110">
        <f t="shared" si="31"/>
        <v>-4.0566492387483777E-9</v>
      </c>
    </row>
    <row r="56" spans="1:33" x14ac:dyDescent="0.25">
      <c r="A56" s="21">
        <v>26</v>
      </c>
      <c r="B56" s="23">
        <f t="shared" si="32"/>
        <v>0.5</v>
      </c>
      <c r="C56" s="68">
        <f t="shared" si="33"/>
        <v>0.12355221477220393</v>
      </c>
      <c r="D56" s="69">
        <f t="shared" si="34"/>
        <v>7.1533191512373638E-3</v>
      </c>
      <c r="E56" s="69">
        <f t="shared" si="35"/>
        <v>0.24710442954440787</v>
      </c>
      <c r="F56" s="69">
        <f t="shared" si="36"/>
        <v>1.4306638302474728E-2</v>
      </c>
      <c r="G56" s="69">
        <f t="shared" si="37"/>
        <v>26</v>
      </c>
      <c r="H56" s="70">
        <f t="shared" si="38"/>
        <v>0.24710442954440787</v>
      </c>
      <c r="I56" s="71">
        <f t="shared" si="39"/>
        <v>0.12534054456001328</v>
      </c>
      <c r="J56" s="72">
        <f t="shared" si="40"/>
        <v>7.2346793440397567E-3</v>
      </c>
      <c r="K56" s="72">
        <f t="shared" si="41"/>
        <v>0.25068108912002657</v>
      </c>
      <c r="L56" s="72">
        <f t="shared" si="42"/>
        <v>1.4469358688079513E-2</v>
      </c>
      <c r="M56" s="72">
        <f t="shared" si="43"/>
        <v>26.25</v>
      </c>
      <c r="N56" s="73">
        <f t="shared" si="44"/>
        <v>0.25068108912002657</v>
      </c>
      <c r="O56" s="74">
        <f t="shared" si="45"/>
        <v>0.12536088460821387</v>
      </c>
      <c r="P56" s="75">
        <f t="shared" si="46"/>
        <v>7.2347487645311962E-3</v>
      </c>
      <c r="Q56" s="75">
        <f t="shared" si="47"/>
        <v>0.25072176921642775</v>
      </c>
      <c r="R56" s="75">
        <f t="shared" si="48"/>
        <v>1.4469497529062392E-2</v>
      </c>
      <c r="S56" s="75">
        <f t="shared" si="49"/>
        <v>26.25</v>
      </c>
      <c r="T56" s="76">
        <f t="shared" si="50"/>
        <v>0.25072176921642775</v>
      </c>
      <c r="U56" s="77">
        <f t="shared" si="51"/>
        <v>0.12716958915446952</v>
      </c>
      <c r="V56" s="78">
        <f t="shared" si="52"/>
        <v>7.3179957363781866E-3</v>
      </c>
      <c r="W56" s="78">
        <f t="shared" si="53"/>
        <v>0.25433917830893904</v>
      </c>
      <c r="X56" s="78">
        <f t="shared" si="54"/>
        <v>1.4635991472756373E-2</v>
      </c>
      <c r="Y56" s="78">
        <f t="shared" si="55"/>
        <v>26.5</v>
      </c>
      <c r="Z56" s="79">
        <f t="shared" si="56"/>
        <v>0.25433917830893904</v>
      </c>
      <c r="AA56" s="80">
        <f t="shared" si="57"/>
        <v>4.3410171104757457E-2</v>
      </c>
      <c r="AB56" s="80">
        <f t="shared" si="60"/>
        <v>0.24710442968650614</v>
      </c>
      <c r="AC56" s="109">
        <f t="shared" si="30"/>
        <v>-1.4209827758904225E-10</v>
      </c>
      <c r="AD56" s="21">
        <f t="shared" si="58"/>
        <v>0.7521246622631278</v>
      </c>
      <c r="AE56" s="82">
        <f t="shared" si="61"/>
        <v>2.8074787779370816</v>
      </c>
      <c r="AF56" s="23">
        <f t="shared" si="59"/>
        <v>2.8074787822973626</v>
      </c>
      <c r="AG56" s="110">
        <f t="shared" si="31"/>
        <v>-4.3602810251286428E-9</v>
      </c>
    </row>
    <row r="57" spans="1:33" x14ac:dyDescent="0.25">
      <c r="A57" s="21">
        <v>26.5</v>
      </c>
      <c r="B57" s="23">
        <f t="shared" si="32"/>
        <v>0.5</v>
      </c>
      <c r="C57" s="68">
        <f t="shared" si="33"/>
        <v>0.12716972902427223</v>
      </c>
      <c r="D57" s="69">
        <f t="shared" si="34"/>
        <v>7.3179962254099496E-3</v>
      </c>
      <c r="E57" s="69">
        <f t="shared" si="35"/>
        <v>0.25433945804854446</v>
      </c>
      <c r="F57" s="69">
        <f t="shared" si="36"/>
        <v>1.4635992450819899E-2</v>
      </c>
      <c r="G57" s="69">
        <f t="shared" si="37"/>
        <v>26.5</v>
      </c>
      <c r="H57" s="70">
        <f t="shared" si="38"/>
        <v>0.25433945804854446</v>
      </c>
      <c r="I57" s="71">
        <f t="shared" si="39"/>
        <v>0.12899922808062472</v>
      </c>
      <c r="J57" s="72">
        <f t="shared" si="40"/>
        <v>7.4031933249208721E-3</v>
      </c>
      <c r="K57" s="72">
        <f t="shared" si="41"/>
        <v>0.25799845616124945</v>
      </c>
      <c r="L57" s="72">
        <f t="shared" si="42"/>
        <v>1.4806386649841744E-2</v>
      </c>
      <c r="M57" s="72">
        <f t="shared" si="43"/>
        <v>26.75</v>
      </c>
      <c r="N57" s="73">
        <f t="shared" si="44"/>
        <v>0.25799845616124945</v>
      </c>
      <c r="O57" s="74">
        <f t="shared" si="45"/>
        <v>0.12902052735550246</v>
      </c>
      <c r="P57" s="75">
        <f t="shared" si="46"/>
        <v>7.4032696167504091E-3</v>
      </c>
      <c r="Q57" s="75">
        <f t="shared" si="47"/>
        <v>0.25804105471100491</v>
      </c>
      <c r="R57" s="75">
        <f t="shared" si="48"/>
        <v>1.4806539233500818E-2</v>
      </c>
      <c r="S57" s="75">
        <f t="shared" si="49"/>
        <v>26.75</v>
      </c>
      <c r="T57" s="76">
        <f t="shared" si="50"/>
        <v>0.25804105471100491</v>
      </c>
      <c r="U57" s="77">
        <f t="shared" si="51"/>
        <v>0.13087136383264744</v>
      </c>
      <c r="V57" s="78">
        <f t="shared" si="52"/>
        <v>7.4904870548114606E-3</v>
      </c>
      <c r="W57" s="78">
        <f t="shared" si="53"/>
        <v>0.26174272766529488</v>
      </c>
      <c r="X57" s="78">
        <f t="shared" si="54"/>
        <v>1.4980974109622921E-2</v>
      </c>
      <c r="Y57" s="78">
        <f t="shared" si="55"/>
        <v>27</v>
      </c>
      <c r="Z57" s="79">
        <f t="shared" si="56"/>
        <v>0.26174272766529488</v>
      </c>
      <c r="AA57" s="80">
        <f t="shared" si="57"/>
        <v>4.442140916356397E-2</v>
      </c>
      <c r="AB57" s="80">
        <f t="shared" si="60"/>
        <v>0.2543394582039657</v>
      </c>
      <c r="AC57" s="109">
        <f t="shared" si="30"/>
        <v>-1.5542123144030029E-10</v>
      </c>
      <c r="AD57" s="21">
        <f t="shared" si="58"/>
        <v>0.77408060372917398</v>
      </c>
      <c r="AE57" s="82">
        <f t="shared" si="61"/>
        <v>2.9328328883142696</v>
      </c>
      <c r="AF57" s="23">
        <f t="shared" si="59"/>
        <v>2.93283289300566</v>
      </c>
      <c r="AG57" s="110">
        <f t="shared" si="31"/>
        <v>-4.6913903872791707E-9</v>
      </c>
    </row>
    <row r="58" spans="1:33" x14ac:dyDescent="0.25">
      <c r="A58" s="21">
        <v>27</v>
      </c>
      <c r="B58" s="23">
        <f t="shared" si="32"/>
        <v>0.5</v>
      </c>
      <c r="C58" s="68">
        <f t="shared" si="33"/>
        <v>0.13087151311381645</v>
      </c>
      <c r="D58" s="69">
        <f t="shared" si="34"/>
        <v>7.4904876026362088E-3</v>
      </c>
      <c r="E58" s="69">
        <f t="shared" si="35"/>
        <v>0.2617430262276329</v>
      </c>
      <c r="F58" s="69">
        <f t="shared" si="36"/>
        <v>1.4980975205272418E-2</v>
      </c>
      <c r="G58" s="69">
        <f t="shared" si="37"/>
        <v>27</v>
      </c>
      <c r="H58" s="70">
        <f t="shared" si="38"/>
        <v>0.2617430262276329</v>
      </c>
      <c r="I58" s="71">
        <f t="shared" si="39"/>
        <v>0.13274413501447552</v>
      </c>
      <c r="J58" s="72">
        <f t="shared" si="40"/>
        <v>7.5797947066688831E-3</v>
      </c>
      <c r="K58" s="72">
        <f t="shared" si="41"/>
        <v>0.26548827002895103</v>
      </c>
      <c r="L58" s="72">
        <f t="shared" si="42"/>
        <v>1.5159589413337766E-2</v>
      </c>
      <c r="M58" s="72">
        <f t="shared" si="43"/>
        <v>27.25</v>
      </c>
      <c r="N58" s="73">
        <f t="shared" si="44"/>
        <v>0.26548827002895103</v>
      </c>
      <c r="O58" s="74">
        <f t="shared" si="45"/>
        <v>0.13276646179048368</v>
      </c>
      <c r="P58" s="75">
        <f t="shared" si="46"/>
        <v>7.5798786551260601E-3</v>
      </c>
      <c r="Q58" s="75">
        <f t="shared" si="47"/>
        <v>0.26553292358096736</v>
      </c>
      <c r="R58" s="75">
        <f t="shared" si="48"/>
        <v>1.515975731025212E-2</v>
      </c>
      <c r="S58" s="75">
        <f t="shared" si="49"/>
        <v>27.25</v>
      </c>
      <c r="T58" s="76">
        <f t="shared" si="50"/>
        <v>0.26553292358096736</v>
      </c>
      <c r="U58" s="77">
        <f t="shared" si="51"/>
        <v>0.13466145244137948</v>
      </c>
      <c r="V58" s="78">
        <f t="shared" si="52"/>
        <v>7.6713523955819528E-3</v>
      </c>
      <c r="W58" s="78">
        <f t="shared" si="53"/>
        <v>0.26932290488275895</v>
      </c>
      <c r="X58" s="78">
        <f t="shared" si="54"/>
        <v>1.5342704791163906E-2</v>
      </c>
      <c r="Y58" s="78">
        <f t="shared" si="55"/>
        <v>27.5</v>
      </c>
      <c r="Z58" s="79">
        <f t="shared" si="56"/>
        <v>0.26932290488275895</v>
      </c>
      <c r="AA58" s="80">
        <f t="shared" si="57"/>
        <v>4.5481186721808051E-2</v>
      </c>
      <c r="AB58" s="80">
        <f t="shared" si="60"/>
        <v>0.26174302639789304</v>
      </c>
      <c r="AC58" s="109">
        <f t="shared" si="30"/>
        <v>-1.7026013932053274E-10</v>
      </c>
      <c r="AD58" s="21">
        <f t="shared" si="58"/>
        <v>0.79655415916511429</v>
      </c>
      <c r="AE58" s="82">
        <f t="shared" si="61"/>
        <v>3.0618463222691319</v>
      </c>
      <c r="AF58" s="23">
        <f t="shared" si="59"/>
        <v>3.0618463273222574</v>
      </c>
      <c r="AG58" s="110">
        <f t="shared" si="31"/>
        <v>-5.0531254736085884E-9</v>
      </c>
    </row>
    <row r="59" spans="1:33" x14ac:dyDescent="0.25">
      <c r="A59" s="21">
        <v>27.5</v>
      </c>
      <c r="B59" s="23">
        <f t="shared" si="32"/>
        <v>0.5</v>
      </c>
      <c r="C59" s="68">
        <f t="shared" si="33"/>
        <v>0.13466161199901705</v>
      </c>
      <c r="D59" s="69">
        <f t="shared" si="34"/>
        <v>7.6713530103080527E-3</v>
      </c>
      <c r="E59" s="69">
        <f t="shared" si="35"/>
        <v>0.2693232239980341</v>
      </c>
      <c r="F59" s="69">
        <f t="shared" si="36"/>
        <v>1.5342706020616105E-2</v>
      </c>
      <c r="G59" s="69">
        <f t="shared" si="37"/>
        <v>27.5</v>
      </c>
      <c r="H59" s="70">
        <f t="shared" si="38"/>
        <v>0.2693232239980341</v>
      </c>
      <c r="I59" s="71">
        <f t="shared" si="39"/>
        <v>0.13657945025159407</v>
      </c>
      <c r="J59" s="72">
        <f t="shared" si="40"/>
        <v>7.7650694093278202E-3</v>
      </c>
      <c r="K59" s="72">
        <f t="shared" si="41"/>
        <v>0.27315890050318814</v>
      </c>
      <c r="L59" s="72">
        <f t="shared" si="42"/>
        <v>1.553013881865564E-2</v>
      </c>
      <c r="M59" s="72">
        <f t="shared" si="43"/>
        <v>27.75</v>
      </c>
      <c r="N59" s="73">
        <f t="shared" si="44"/>
        <v>0.27315890050318814</v>
      </c>
      <c r="O59" s="74">
        <f t="shared" si="45"/>
        <v>0.13660287935134902</v>
      </c>
      <c r="P59" s="75">
        <f t="shared" si="46"/>
        <v>7.7651619063478314E-3</v>
      </c>
      <c r="Q59" s="75">
        <f t="shared" si="47"/>
        <v>0.27320575870269803</v>
      </c>
      <c r="R59" s="75">
        <f t="shared" si="48"/>
        <v>1.5530323812695663E-2</v>
      </c>
      <c r="S59" s="75">
        <f t="shared" si="49"/>
        <v>27.75</v>
      </c>
      <c r="T59" s="76">
        <f t="shared" si="50"/>
        <v>0.27320575870269803</v>
      </c>
      <c r="U59" s="77">
        <f t="shared" si="51"/>
        <v>0.13854419295219098</v>
      </c>
      <c r="V59" s="78">
        <f t="shared" si="52"/>
        <v>7.8612055184961553E-3</v>
      </c>
      <c r="W59" s="78">
        <f t="shared" si="53"/>
        <v>0.27708838590438195</v>
      </c>
      <c r="X59" s="78">
        <f t="shared" si="54"/>
        <v>1.5722411036992311E-2</v>
      </c>
      <c r="Y59" s="78">
        <f t="shared" si="55"/>
        <v>28</v>
      </c>
      <c r="Z59" s="79">
        <f t="shared" si="56"/>
        <v>0.27708838590438195</v>
      </c>
      <c r="AA59" s="80">
        <f t="shared" si="57"/>
        <v>4.6593021160155512E-2</v>
      </c>
      <c r="AB59" s="80">
        <f t="shared" si="60"/>
        <v>0.26932322418486104</v>
      </c>
      <c r="AC59" s="109">
        <f t="shared" si="30"/>
        <v>-1.8682694280514056E-10</v>
      </c>
      <c r="AD59" s="21">
        <f t="shared" si="58"/>
        <v>0.81957046415709423</v>
      </c>
      <c r="AE59" s="82">
        <f t="shared" si="61"/>
        <v>3.1946053487966508</v>
      </c>
      <c r="AF59" s="23">
        <f t="shared" si="59"/>
        <v>3.194605354245752</v>
      </c>
      <c r="AG59" s="110">
        <f t="shared" si="31"/>
        <v>-5.4491011702850756E-9</v>
      </c>
    </row>
    <row r="60" spans="1:33" x14ac:dyDescent="0.25">
      <c r="A60" s="21">
        <v>28</v>
      </c>
      <c r="B60" s="23">
        <f t="shared" si="32"/>
        <v>0.5</v>
      </c>
      <c r="C60" s="68">
        <f t="shared" si="33"/>
        <v>0.13854436375309231</v>
      </c>
      <c r="D60" s="69">
        <f t="shared" si="34"/>
        <v>7.8612062095338095E-3</v>
      </c>
      <c r="E60" s="69">
        <f t="shared" si="35"/>
        <v>0.27708872750618463</v>
      </c>
      <c r="F60" s="69">
        <f t="shared" si="36"/>
        <v>1.5722412419067619E-2</v>
      </c>
      <c r="G60" s="69">
        <f t="shared" si="37"/>
        <v>28</v>
      </c>
      <c r="H60" s="70">
        <f t="shared" si="38"/>
        <v>0.27708872750618463</v>
      </c>
      <c r="I60" s="71">
        <f t="shared" si="39"/>
        <v>0.14050966530547576</v>
      </c>
      <c r="J60" s="72">
        <f t="shared" si="40"/>
        <v>7.9596605722604304E-3</v>
      </c>
      <c r="K60" s="72">
        <f t="shared" si="41"/>
        <v>0.28101933061095152</v>
      </c>
      <c r="L60" s="72">
        <f t="shared" si="42"/>
        <v>1.5919321144520861E-2</v>
      </c>
      <c r="M60" s="72">
        <f t="shared" si="43"/>
        <v>28.25</v>
      </c>
      <c r="N60" s="73">
        <f t="shared" si="44"/>
        <v>0.28101933061095152</v>
      </c>
      <c r="O60" s="74">
        <f t="shared" si="45"/>
        <v>0.14053427889615741</v>
      </c>
      <c r="P60" s="75">
        <f t="shared" si="46"/>
        <v>7.9597626335016144E-3</v>
      </c>
      <c r="Q60" s="75">
        <f t="shared" si="47"/>
        <v>0.28106855779231482</v>
      </c>
      <c r="R60" s="75">
        <f t="shared" si="48"/>
        <v>1.5919525267003229E-2</v>
      </c>
      <c r="S60" s="75">
        <f t="shared" si="49"/>
        <v>28.25</v>
      </c>
      <c r="T60" s="76">
        <f t="shared" si="50"/>
        <v>0.28106855779231482</v>
      </c>
      <c r="U60" s="77">
        <f t="shared" si="51"/>
        <v>0.14252424506984313</v>
      </c>
      <c r="V60" s="78">
        <f t="shared" si="52"/>
        <v>8.0607208327285081E-3</v>
      </c>
      <c r="W60" s="78">
        <f t="shared" si="53"/>
        <v>0.28504849013968625</v>
      </c>
      <c r="X60" s="78">
        <f t="shared" si="54"/>
        <v>1.6121441665457016E-2</v>
      </c>
      <c r="Y60" s="78">
        <f t="shared" si="55"/>
        <v>28.5</v>
      </c>
      <c r="Z60" s="79">
        <f t="shared" si="56"/>
        <v>0.28504849013968625</v>
      </c>
      <c r="AA60" s="80">
        <f t="shared" si="57"/>
        <v>4.7760773453786404E-2</v>
      </c>
      <c r="AB60" s="80">
        <f t="shared" si="60"/>
        <v>0.27708872771155363</v>
      </c>
      <c r="AC60" s="109">
        <f t="shared" si="30"/>
        <v>-2.0536899958401023E-10</v>
      </c>
      <c r="AD60" s="21">
        <f t="shared" si="58"/>
        <v>0.84315649722620178</v>
      </c>
      <c r="AE60" s="82">
        <f t="shared" si="61"/>
        <v>3.3312004261561663</v>
      </c>
      <c r="AF60" s="23">
        <f t="shared" si="59"/>
        <v>3.3312004320396156</v>
      </c>
      <c r="AG60" s="110">
        <f t="shared" si="31"/>
        <v>-5.8834492833170771E-9</v>
      </c>
    </row>
    <row r="61" spans="1:33" x14ac:dyDescent="0.25">
      <c r="A61" s="21">
        <v>28.5</v>
      </c>
      <c r="B61" s="23">
        <f t="shared" si="32"/>
        <v>0.5</v>
      </c>
      <c r="C61" s="68">
        <f t="shared" si="33"/>
        <v>0.14252442819717112</v>
      </c>
      <c r="D61" s="69">
        <f t="shared" si="34"/>
        <v>8.0607216110317806E-3</v>
      </c>
      <c r="E61" s="69">
        <f t="shared" si="35"/>
        <v>0.28504885639434224</v>
      </c>
      <c r="F61" s="69">
        <f t="shared" si="36"/>
        <v>1.6121443222063561E-2</v>
      </c>
      <c r="G61" s="69">
        <f t="shared" si="37"/>
        <v>28.5</v>
      </c>
      <c r="H61" s="70">
        <f t="shared" si="38"/>
        <v>0.28504885639434224</v>
      </c>
      <c r="I61" s="71">
        <f t="shared" si="39"/>
        <v>0.14453960859992906</v>
      </c>
      <c r="J61" s="72">
        <f t="shared" si="40"/>
        <v>8.1642756429818782E-3</v>
      </c>
      <c r="K61" s="72">
        <f t="shared" si="41"/>
        <v>0.28907921719985813</v>
      </c>
      <c r="L61" s="72">
        <f t="shared" si="42"/>
        <v>1.6328551285963756E-2</v>
      </c>
      <c r="M61" s="72">
        <f t="shared" si="43"/>
        <v>28.75</v>
      </c>
      <c r="N61" s="73">
        <f t="shared" si="44"/>
        <v>0.28907921719985813</v>
      </c>
      <c r="O61" s="74">
        <f t="shared" si="45"/>
        <v>0.14456549710791658</v>
      </c>
      <c r="P61" s="75">
        <f t="shared" si="46"/>
        <v>8.1643884280875358E-3</v>
      </c>
      <c r="Q61" s="75">
        <f t="shared" si="47"/>
        <v>0.28913099421583316</v>
      </c>
      <c r="R61" s="75">
        <f t="shared" si="48"/>
        <v>1.6328776856175072E-2</v>
      </c>
      <c r="S61" s="75">
        <f t="shared" si="49"/>
        <v>28.75</v>
      </c>
      <c r="T61" s="76">
        <f t="shared" si="50"/>
        <v>0.28913099421583316</v>
      </c>
      <c r="U61" s="77">
        <f t="shared" si="51"/>
        <v>0.14660662241121489</v>
      </c>
      <c r="V61" s="78">
        <f t="shared" si="52"/>
        <v>8.2706410016812476E-3</v>
      </c>
      <c r="W61" s="78">
        <f t="shared" si="53"/>
        <v>0.29321324482242977</v>
      </c>
      <c r="X61" s="78">
        <f t="shared" si="54"/>
        <v>1.6541282003362495E-2</v>
      </c>
      <c r="Y61" s="78">
        <f t="shared" si="55"/>
        <v>29</v>
      </c>
      <c r="Z61" s="79">
        <f t="shared" si="56"/>
        <v>0.29321324482242977</v>
      </c>
      <c r="AA61" s="80">
        <f t="shared" si="57"/>
        <v>4.8988690754851856E-2</v>
      </c>
      <c r="AB61" s="80">
        <f t="shared" si="60"/>
        <v>0.28504885662051804</v>
      </c>
      <c r="AC61" s="109">
        <f t="shared" si="30"/>
        <v>-2.2617580031081275E-10</v>
      </c>
      <c r="AD61" s="21">
        <f t="shared" si="58"/>
        <v>0.86734126202407735</v>
      </c>
      <c r="AE61" s="82">
        <f t="shared" si="61"/>
        <v>3.4717265090271998</v>
      </c>
      <c r="AF61" s="23">
        <f t="shared" si="59"/>
        <v>3.4717265153881041</v>
      </c>
      <c r="AG61" s="110">
        <f t="shared" si="31"/>
        <v>-6.3609042477708044E-9</v>
      </c>
    </row>
    <row r="62" spans="1:33" x14ac:dyDescent="0.25">
      <c r="A62" s="21">
        <v>29</v>
      </c>
      <c r="B62" s="23">
        <f t="shared" si="32"/>
        <v>0.5</v>
      </c>
      <c r="C62" s="68">
        <f t="shared" si="33"/>
        <v>0.14660681908170295</v>
      </c>
      <c r="D62" s="69">
        <f t="shared" si="34"/>
        <v>8.2706418800417188E-3</v>
      </c>
      <c r="E62" s="69">
        <f t="shared" si="35"/>
        <v>0.2932136381634059</v>
      </c>
      <c r="F62" s="69">
        <f t="shared" si="36"/>
        <v>1.6541283760083438E-2</v>
      </c>
      <c r="G62" s="69">
        <f t="shared" si="37"/>
        <v>29</v>
      </c>
      <c r="H62" s="70">
        <f t="shared" si="38"/>
        <v>0.2932136381634059</v>
      </c>
      <c r="I62" s="71">
        <f t="shared" si="39"/>
        <v>0.14867447955171337</v>
      </c>
      <c r="J62" s="72">
        <f t="shared" si="40"/>
        <v>8.3796945385075719E-3</v>
      </c>
      <c r="K62" s="72">
        <f t="shared" si="41"/>
        <v>0.29734895910342674</v>
      </c>
      <c r="L62" s="72">
        <f t="shared" si="42"/>
        <v>1.6759389077015144E-2</v>
      </c>
      <c r="M62" s="72">
        <f t="shared" si="43"/>
        <v>29.25</v>
      </c>
      <c r="N62" s="73">
        <f t="shared" si="44"/>
        <v>0.29734895910342674</v>
      </c>
      <c r="O62" s="74">
        <f t="shared" si="45"/>
        <v>0.14870174271632985</v>
      </c>
      <c r="P62" s="75">
        <f t="shared" si="46"/>
        <v>8.3798193752352423E-3</v>
      </c>
      <c r="Q62" s="75">
        <f t="shared" si="47"/>
        <v>0.29740348543265971</v>
      </c>
      <c r="R62" s="75">
        <f t="shared" si="48"/>
        <v>1.6759638750470485E-2</v>
      </c>
      <c r="S62" s="75">
        <f t="shared" si="49"/>
        <v>29.25</v>
      </c>
      <c r="T62" s="76">
        <f t="shared" si="50"/>
        <v>0.29740348543265971</v>
      </c>
      <c r="U62" s="77">
        <f t="shared" si="51"/>
        <v>0.15079672876932057</v>
      </c>
      <c r="V62" s="78">
        <f t="shared" si="52"/>
        <v>8.4917857127066575E-3</v>
      </c>
      <c r="W62" s="78">
        <f t="shared" si="53"/>
        <v>0.30159345753864114</v>
      </c>
      <c r="X62" s="78">
        <f t="shared" si="54"/>
        <v>1.6983571425413315E-2</v>
      </c>
      <c r="Y62" s="78">
        <f t="shared" si="55"/>
        <v>29.5</v>
      </c>
      <c r="Z62" s="79">
        <f t="shared" si="56"/>
        <v>0.30159345753864114</v>
      </c>
      <c r="AA62" s="80">
        <f t="shared" si="57"/>
        <v>5.0281455420234003E-2</v>
      </c>
      <c r="AB62" s="80">
        <f t="shared" si="60"/>
        <v>0.29321363841299336</v>
      </c>
      <c r="AC62" s="109">
        <f t="shared" si="30"/>
        <v>-2.4958746180914204E-10</v>
      </c>
      <c r="AD62" s="21">
        <f t="shared" si="58"/>
        <v>0.89215599238710996</v>
      </c>
      <c r="AE62" s="82">
        <f t="shared" si="61"/>
        <v>3.6162833860312129</v>
      </c>
      <c r="AF62" s="23">
        <f t="shared" si="59"/>
        <v>3.6162833929181453</v>
      </c>
      <c r="AG62" s="110">
        <f t="shared" si="31"/>
        <v>-6.8869323577303021E-9</v>
      </c>
    </row>
    <row r="63" spans="1:33" x14ac:dyDescent="0.25">
      <c r="A63" s="21">
        <v>29.5</v>
      </c>
      <c r="B63" s="23">
        <f t="shared" si="32"/>
        <v>0.5</v>
      </c>
      <c r="C63" s="68">
        <f t="shared" si="33"/>
        <v>0.15079694035351324</v>
      </c>
      <c r="D63" s="69">
        <f t="shared" si="34"/>
        <v>8.4917867061112436E-3</v>
      </c>
      <c r="E63" s="69">
        <f t="shared" si="35"/>
        <v>0.30159388070702647</v>
      </c>
      <c r="F63" s="69">
        <f t="shared" si="36"/>
        <v>1.6983573412222487E-2</v>
      </c>
      <c r="G63" s="69">
        <f t="shared" si="37"/>
        <v>29.5</v>
      </c>
      <c r="H63" s="70">
        <f t="shared" si="38"/>
        <v>0.30159388070702647</v>
      </c>
      <c r="I63" s="71">
        <f t="shared" si="39"/>
        <v>0.15291988703004106</v>
      </c>
      <c r="J63" s="72">
        <f t="shared" si="40"/>
        <v>8.6067790722714928E-3</v>
      </c>
      <c r="K63" s="72">
        <f t="shared" si="41"/>
        <v>0.30583977406008211</v>
      </c>
      <c r="L63" s="72">
        <f t="shared" si="42"/>
        <v>1.7213558144542986E-2</v>
      </c>
      <c r="M63" s="72">
        <f t="shared" si="43"/>
        <v>29.75</v>
      </c>
      <c r="N63" s="73">
        <f t="shared" si="44"/>
        <v>0.30583977406008211</v>
      </c>
      <c r="O63" s="74">
        <f t="shared" si="45"/>
        <v>0.15294863512158111</v>
      </c>
      <c r="P63" s="75">
        <f t="shared" si="46"/>
        <v>8.6069174853398676E-3</v>
      </c>
      <c r="Q63" s="75">
        <f t="shared" si="47"/>
        <v>0.30589727024316221</v>
      </c>
      <c r="R63" s="75">
        <f t="shared" si="48"/>
        <v>1.7213834970679735E-2</v>
      </c>
      <c r="S63" s="75">
        <f t="shared" si="49"/>
        <v>29.75</v>
      </c>
      <c r="T63" s="76">
        <f t="shared" si="50"/>
        <v>0.30589727024316221</v>
      </c>
      <c r="U63" s="77">
        <f t="shared" si="51"/>
        <v>0.15510039909618317</v>
      </c>
      <c r="V63" s="78">
        <f t="shared" si="52"/>
        <v>8.7250618240374937E-3</v>
      </c>
      <c r="W63" s="78">
        <f t="shared" si="53"/>
        <v>0.31020079819236634</v>
      </c>
      <c r="X63" s="78">
        <f t="shared" si="54"/>
        <v>1.7450123648074987E-2</v>
      </c>
      <c r="Y63" s="78">
        <f t="shared" si="55"/>
        <v>30</v>
      </c>
      <c r="Z63" s="79">
        <f t="shared" si="56"/>
        <v>0.31020079819236634</v>
      </c>
      <c r="AA63" s="80">
        <f t="shared" si="57"/>
        <v>5.1644241645371458E-2</v>
      </c>
      <c r="AB63" s="80">
        <f t="shared" si="60"/>
        <v>0.30159388098303236</v>
      </c>
      <c r="AC63" s="109">
        <f t="shared" si="30"/>
        <v>-2.7600588481391242E-10</v>
      </c>
      <c r="AD63" s="21">
        <f t="shared" si="58"/>
        <v>0.91763438375294082</v>
      </c>
      <c r="AE63" s="82">
        <f t="shared" si="61"/>
        <v>3.7649760514290644</v>
      </c>
      <c r="AF63" s="23">
        <f t="shared" si="59"/>
        <v>3.7649760588968899</v>
      </c>
      <c r="AG63" s="110">
        <f t="shared" si="31"/>
        <v>-7.4678254691207258E-9</v>
      </c>
    </row>
    <row r="64" spans="1:33" x14ac:dyDescent="0.25">
      <c r="A64" s="21">
        <v>30</v>
      </c>
      <c r="B64" s="23">
        <f t="shared" si="32"/>
        <v>0.5</v>
      </c>
      <c r="C64" s="68">
        <f t="shared" si="33"/>
        <v>0.15510062714234402</v>
      </c>
      <c r="D64" s="69">
        <f t="shared" si="34"/>
        <v>8.7250629501063777E-3</v>
      </c>
      <c r="E64" s="69">
        <f t="shared" si="35"/>
        <v>0.31020125428468803</v>
      </c>
      <c r="F64" s="69">
        <f t="shared" si="36"/>
        <v>1.7450125900212755E-2</v>
      </c>
      <c r="G64" s="69">
        <f t="shared" si="37"/>
        <v>30</v>
      </c>
      <c r="H64" s="70">
        <f t="shared" si="38"/>
        <v>0.31020125428468803</v>
      </c>
      <c r="I64" s="71">
        <f t="shared" si="39"/>
        <v>0.1572818928798706</v>
      </c>
      <c r="J64" s="72">
        <f t="shared" si="40"/>
        <v>8.8464838802382803E-3</v>
      </c>
      <c r="K64" s="72">
        <f t="shared" si="41"/>
        <v>0.3145637857597412</v>
      </c>
      <c r="L64" s="72">
        <f t="shared" si="42"/>
        <v>1.7692967760476561E-2</v>
      </c>
      <c r="M64" s="72">
        <f t="shared" si="43"/>
        <v>30.25</v>
      </c>
      <c r="N64" s="73">
        <f t="shared" si="44"/>
        <v>0.3145637857597412</v>
      </c>
      <c r="O64" s="74">
        <f t="shared" si="45"/>
        <v>0.15731224811240357</v>
      </c>
      <c r="P64" s="75">
        <f t="shared" si="46"/>
        <v>8.8466376259547837E-3</v>
      </c>
      <c r="Q64" s="75">
        <f t="shared" si="47"/>
        <v>0.31462449622480715</v>
      </c>
      <c r="R64" s="75">
        <f t="shared" si="48"/>
        <v>1.7693275251909567E-2</v>
      </c>
      <c r="S64" s="75">
        <f t="shared" si="49"/>
        <v>30.25</v>
      </c>
      <c r="T64" s="76">
        <f t="shared" si="50"/>
        <v>0.31462449622480715</v>
      </c>
      <c r="U64" s="77">
        <f t="shared" si="51"/>
        <v>0.15952394595532141</v>
      </c>
      <c r="V64" s="78">
        <f t="shared" si="52"/>
        <v>8.9714751464735811E-3</v>
      </c>
      <c r="W64" s="78">
        <f t="shared" si="53"/>
        <v>0.31904789191064281</v>
      </c>
      <c r="X64" s="78">
        <f t="shared" si="54"/>
        <v>1.7942950292947162E-2</v>
      </c>
      <c r="Y64" s="78">
        <f t="shared" si="55"/>
        <v>30.5</v>
      </c>
      <c r="Z64" s="79">
        <f t="shared" si="56"/>
        <v>0.31904789191064281</v>
      </c>
      <c r="AA64" s="80">
        <f t="shared" si="57"/>
        <v>5.3082781108966089E-2</v>
      </c>
      <c r="AB64" s="80">
        <f t="shared" si="60"/>
        <v>0.31020125459059428</v>
      </c>
      <c r="AC64" s="109">
        <f t="shared" si="30"/>
        <v>-3.0590624477966344E-10</v>
      </c>
      <c r="AD64" s="21">
        <f t="shared" si="58"/>
        <v>0.94381285508221369</v>
      </c>
      <c r="AE64" s="82">
        <f t="shared" si="61"/>
        <v>3.9179151153878879</v>
      </c>
      <c r="AF64" s="23">
        <f t="shared" si="59"/>
        <v>3.9179151234987852</v>
      </c>
      <c r="AG64" s="110">
        <f t="shared" si="31"/>
        <v>-8.1108972871390961E-9</v>
      </c>
    </row>
    <row r="65" spans="1:33" x14ac:dyDescent="0.25">
      <c r="A65" s="21">
        <v>30.5</v>
      </c>
      <c r="B65" s="23">
        <f t="shared" si="32"/>
        <v>0.5</v>
      </c>
      <c r="C65" s="68">
        <f t="shared" si="33"/>
        <v>0.15952419221778372</v>
      </c>
      <c r="D65" s="69">
        <f t="shared" si="34"/>
        <v>8.9714764259986989E-3</v>
      </c>
      <c r="E65" s="69">
        <f t="shared" si="35"/>
        <v>0.31904838443556743</v>
      </c>
      <c r="F65" s="69">
        <f t="shared" si="36"/>
        <v>1.7942952851997398E-2</v>
      </c>
      <c r="G65" s="69">
        <f t="shared" si="37"/>
        <v>30.5</v>
      </c>
      <c r="H65" s="70">
        <f t="shared" si="38"/>
        <v>0.31904838443556743</v>
      </c>
      <c r="I65" s="71">
        <f t="shared" si="39"/>
        <v>0.1617670613242834</v>
      </c>
      <c r="J65" s="72">
        <f t="shared" si="40"/>
        <v>9.0998691302080752E-3</v>
      </c>
      <c r="K65" s="72">
        <f t="shared" si="41"/>
        <v>0.32353412264856679</v>
      </c>
      <c r="L65" s="72">
        <f t="shared" si="42"/>
        <v>1.819973826041615E-2</v>
      </c>
      <c r="M65" s="72">
        <f t="shared" si="43"/>
        <v>30.75</v>
      </c>
      <c r="N65" s="73">
        <f t="shared" si="44"/>
        <v>0.32353412264856679</v>
      </c>
      <c r="O65" s="74">
        <f t="shared" si="45"/>
        <v>0.16179915950033574</v>
      </c>
      <c r="P65" s="75">
        <f t="shared" si="46"/>
        <v>9.1000402382134891E-3</v>
      </c>
      <c r="Q65" s="75">
        <f t="shared" si="47"/>
        <v>0.32359831900067149</v>
      </c>
      <c r="R65" s="75">
        <f t="shared" si="48"/>
        <v>1.8200080476426978E-2</v>
      </c>
      <c r="S65" s="75">
        <f t="shared" si="49"/>
        <v>30.75</v>
      </c>
      <c r="T65" s="76">
        <f t="shared" si="50"/>
        <v>0.32359831900067149</v>
      </c>
      <c r="U65" s="77">
        <f t="shared" si="51"/>
        <v>0.16407421233689046</v>
      </c>
      <c r="V65" s="78">
        <f t="shared" si="52"/>
        <v>9.2321441736511693E-3</v>
      </c>
      <c r="W65" s="78">
        <f t="shared" si="53"/>
        <v>0.32814842467378091</v>
      </c>
      <c r="X65" s="78">
        <f t="shared" si="54"/>
        <v>1.8464288347302339E-2</v>
      </c>
      <c r="Y65" s="78">
        <f t="shared" si="55"/>
        <v>31</v>
      </c>
      <c r="Z65" s="79">
        <f t="shared" si="56"/>
        <v>0.32814842467378091</v>
      </c>
      <c r="AA65" s="80">
        <f t="shared" si="57"/>
        <v>5.4603439336492997E-2</v>
      </c>
      <c r="AB65" s="80">
        <f t="shared" si="60"/>
        <v>0.31904838477542197</v>
      </c>
      <c r="AC65" s="109">
        <f t="shared" si="30"/>
        <v>-3.3985453340434901E-10</v>
      </c>
      <c r="AD65" s="21">
        <f t="shared" si="58"/>
        <v>0.97073084620391248</v>
      </c>
      <c r="AE65" s="82">
        <f t="shared" si="61"/>
        <v>4.0752172579015902</v>
      </c>
      <c r="AF65" s="23">
        <f t="shared" si="59"/>
        <v>4.0752172667262272</v>
      </c>
      <c r="AG65" s="110">
        <f t="shared" si="31"/>
        <v>-8.8246370211209069E-9</v>
      </c>
    </row>
    <row r="66" spans="1:33" x14ac:dyDescent="0.25">
      <c r="A66" s="21">
        <v>31</v>
      </c>
      <c r="B66" s="23">
        <f t="shared" si="32"/>
        <v>0.5</v>
      </c>
      <c r="C66" s="68">
        <f t="shared" si="33"/>
        <v>0.16407447880982234</v>
      </c>
      <c r="D66" s="69">
        <f t="shared" si="34"/>
        <v>9.2321456312615662E-3</v>
      </c>
      <c r="E66" s="69">
        <f t="shared" si="35"/>
        <v>0.32814895761964469</v>
      </c>
      <c r="F66" s="69">
        <f t="shared" si="36"/>
        <v>1.8464291262523132E-2</v>
      </c>
      <c r="G66" s="69">
        <f t="shared" si="37"/>
        <v>31</v>
      </c>
      <c r="H66" s="70">
        <f t="shared" si="38"/>
        <v>0.32814895761964469</v>
      </c>
      <c r="I66" s="71">
        <f t="shared" si="39"/>
        <v>0.16638251521763772</v>
      </c>
      <c r="J66" s="72">
        <f t="shared" si="40"/>
        <v>9.368115361196647E-3</v>
      </c>
      <c r="K66" s="72">
        <f t="shared" si="41"/>
        <v>0.33276503043527544</v>
      </c>
      <c r="L66" s="72">
        <f t="shared" si="42"/>
        <v>1.8736230722393294E-2</v>
      </c>
      <c r="M66" s="72">
        <f t="shared" si="43"/>
        <v>31.25</v>
      </c>
      <c r="N66" s="73">
        <f t="shared" si="44"/>
        <v>0.33276503043527544</v>
      </c>
      <c r="O66" s="74">
        <f t="shared" si="45"/>
        <v>0.1664165076501215</v>
      </c>
      <c r="P66" s="75">
        <f t="shared" si="46"/>
        <v>9.3683061850158133E-3</v>
      </c>
      <c r="Q66" s="75">
        <f t="shared" si="47"/>
        <v>0.33283301530024301</v>
      </c>
      <c r="R66" s="75">
        <f t="shared" si="48"/>
        <v>1.8736612370031627E-2</v>
      </c>
      <c r="S66" s="75">
        <f t="shared" si="49"/>
        <v>31.25</v>
      </c>
      <c r="T66" s="76">
        <f t="shared" si="50"/>
        <v>0.33283301530024301</v>
      </c>
      <c r="U66" s="77">
        <f t="shared" si="51"/>
        <v>0.16875863190233026</v>
      </c>
      <c r="V66" s="78">
        <f t="shared" si="52"/>
        <v>9.5083161451656566E-3</v>
      </c>
      <c r="W66" s="78">
        <f t="shared" si="53"/>
        <v>0.33751726380466052</v>
      </c>
      <c r="X66" s="78">
        <f t="shared" si="54"/>
        <v>1.9016632290331313E-2</v>
      </c>
      <c r="Y66" s="78">
        <f t="shared" si="55"/>
        <v>31.5</v>
      </c>
      <c r="Z66" s="79">
        <f t="shared" si="56"/>
        <v>0.33751726380466052</v>
      </c>
      <c r="AA66" s="80">
        <f t="shared" si="57"/>
        <v>5.6213304868852149E-2</v>
      </c>
      <c r="AB66" s="80">
        <f t="shared" si="60"/>
        <v>0.32814895799817079</v>
      </c>
      <c r="AC66" s="109">
        <f t="shared" si="30"/>
        <v>-3.7852609935384862E-10</v>
      </c>
      <c r="AD66" s="21">
        <f t="shared" si="58"/>
        <v>0.99843115644767111</v>
      </c>
      <c r="AE66" s="82">
        <f t="shared" si="61"/>
        <v>4.2370057322689085</v>
      </c>
      <c r="AF66" s="23">
        <f t="shared" si="59"/>
        <v>4.2370057418878915</v>
      </c>
      <c r="AG66" s="110">
        <f t="shared" si="31"/>
        <v>-9.6189829434933927E-9</v>
      </c>
    </row>
    <row r="67" spans="1:33" x14ac:dyDescent="0.25">
      <c r="A67" s="21">
        <v>31.5</v>
      </c>
      <c r="B67" s="23">
        <f t="shared" si="32"/>
        <v>0.5</v>
      </c>
      <c r="C67" s="68">
        <f t="shared" si="33"/>
        <v>0.16875892086012356</v>
      </c>
      <c r="D67" s="69">
        <f t="shared" si="34"/>
        <v>9.5083178101538646E-3</v>
      </c>
      <c r="E67" s="69">
        <f t="shared" si="35"/>
        <v>0.33751784172024712</v>
      </c>
      <c r="F67" s="69">
        <f t="shared" si="36"/>
        <v>1.9016635620307729E-2</v>
      </c>
      <c r="G67" s="69">
        <f t="shared" si="37"/>
        <v>31.5</v>
      </c>
      <c r="H67" s="70">
        <f t="shared" si="38"/>
        <v>0.33751784172024712</v>
      </c>
      <c r="I67" s="71">
        <f t="shared" si="39"/>
        <v>0.17113600031266202</v>
      </c>
      <c r="J67" s="72">
        <f t="shared" si="40"/>
        <v>9.6525408787007036E-3</v>
      </c>
      <c r="K67" s="72">
        <f t="shared" si="41"/>
        <v>0.34227200062532404</v>
      </c>
      <c r="L67" s="72">
        <f t="shared" si="42"/>
        <v>1.9305081757401407E-2</v>
      </c>
      <c r="M67" s="72">
        <f t="shared" si="43"/>
        <v>31.75</v>
      </c>
      <c r="N67" s="73">
        <f t="shared" si="44"/>
        <v>0.34227200062532404</v>
      </c>
      <c r="O67" s="74">
        <f t="shared" si="45"/>
        <v>0.17117205607979874</v>
      </c>
      <c r="P67" s="75">
        <f t="shared" si="46"/>
        <v>9.6527541572463509E-3</v>
      </c>
      <c r="Q67" s="75">
        <f t="shared" si="47"/>
        <v>0.34234411215959748</v>
      </c>
      <c r="R67" s="75">
        <f t="shared" si="48"/>
        <v>1.9305508314492702E-2</v>
      </c>
      <c r="S67" s="75">
        <f t="shared" si="49"/>
        <v>31.75</v>
      </c>
      <c r="T67" s="76">
        <f t="shared" si="50"/>
        <v>0.34234411215959748</v>
      </c>
      <c r="U67" s="77">
        <f t="shared" si="51"/>
        <v>0.17358529793874675</v>
      </c>
      <c r="V67" s="78">
        <f t="shared" si="52"/>
        <v>9.8013859154898776E-3</v>
      </c>
      <c r="W67" s="78">
        <f t="shared" si="53"/>
        <v>0.34717059587749349</v>
      </c>
      <c r="X67" s="78">
        <f t="shared" si="54"/>
        <v>1.9602771830979755E-2</v>
      </c>
      <c r="Y67" s="78">
        <f t="shared" si="55"/>
        <v>32</v>
      </c>
      <c r="Z67" s="79">
        <f t="shared" si="56"/>
        <v>0.34717059587749349</v>
      </c>
      <c r="AA67" s="80">
        <f t="shared" si="57"/>
        <v>5.7920293797537853E-2</v>
      </c>
      <c r="AB67" s="80">
        <f t="shared" si="60"/>
        <v>0.33751784214297947</v>
      </c>
      <c r="AC67" s="109">
        <f t="shared" si="30"/>
        <v>-4.2273234912570956E-10</v>
      </c>
      <c r="AD67" s="21">
        <f t="shared" si="58"/>
        <v>1.0269603315837919</v>
      </c>
      <c r="AE67" s="82">
        <f t="shared" si="61"/>
        <v>4.4034109250101867</v>
      </c>
      <c r="AF67" s="23">
        <f t="shared" si="59"/>
        <v>4.4034109355157511</v>
      </c>
      <c r="AG67" s="110">
        <f t="shared" si="31"/>
        <v>-1.0505564418394897E-8</v>
      </c>
    </row>
    <row r="68" spans="1:33" x14ac:dyDescent="0.25">
      <c r="A68" s="21">
        <v>32</v>
      </c>
      <c r="B68" s="23">
        <f t="shared" ref="B68:B99" si="62">A69-A68</f>
        <v>0.5</v>
      </c>
      <c r="C68" s="68">
        <f t="shared" ref="C68:C99" si="63">B68*E68</f>
        <v>0.1735856119845591</v>
      </c>
      <c r="D68" s="69">
        <f t="shared" ref="D68:D99" si="64">B68*F68</f>
        <v>9.8013878228438017E-3</v>
      </c>
      <c r="E68" s="69">
        <f t="shared" ref="E68:E99" si="65">H68</f>
        <v>0.3471712239691182</v>
      </c>
      <c r="F68" s="69">
        <f t="shared" ref="F68:F99" si="66">-$AK$5*SQRT(1+H68^2)/(G68-$AJ$5)</f>
        <v>1.9602775645687603E-2</v>
      </c>
      <c r="G68" s="69">
        <f t="shared" ref="G68:G99" si="67">A68</f>
        <v>32</v>
      </c>
      <c r="H68" s="70">
        <f t="shared" ref="H68:H99" si="68">1/2*((1-G68/$AJ$5)^(-$AK$5)-(1-G68/$AJ$5)^($AK$5))</f>
        <v>0.3471712239691182</v>
      </c>
      <c r="I68" s="71">
        <f t="shared" ref="I68:I99" si="69">B68*K68</f>
        <v>0.17603595894027005</v>
      </c>
      <c r="J68" s="72">
        <f t="shared" ref="J68:J99" si="70">B68*L68</f>
        <v>9.9546222312942717E-3</v>
      </c>
      <c r="K68" s="72">
        <f t="shared" ref="K68:K99" si="71">N68</f>
        <v>0.3520719178805401</v>
      </c>
      <c r="L68" s="72">
        <f t="shared" ref="L68:L99" si="72">-$AK$5*SQRT(1+N68^2)/(M68-$AJ$5)</f>
        <v>1.9909244462588543E-2</v>
      </c>
      <c r="M68" s="72">
        <f t="shared" ref="M68:M99" si="73">A68+B68/2</f>
        <v>32.25</v>
      </c>
      <c r="N68" s="73">
        <f t="shared" ref="N68:N99" si="74">H68+D68/2</f>
        <v>0.3520719178805401</v>
      </c>
      <c r="O68" s="74">
        <f t="shared" ref="O68:O99" si="75">B68*Q68</f>
        <v>0.17607426754238267</v>
      </c>
      <c r="P68" s="75">
        <f t="shared" ref="P68:P99" si="76">B68*R68</f>
        <v>9.9548611640697601E-3</v>
      </c>
      <c r="Q68" s="75">
        <f t="shared" ref="Q68:Q99" si="77">T68</f>
        <v>0.35214853508476535</v>
      </c>
      <c r="R68" s="75">
        <f t="shared" ref="R68:R99" si="78">-$AK$5*SQRT(1+T68^2)/(S68-$AJ$5)</f>
        <v>1.990972232813952E-2</v>
      </c>
      <c r="S68" s="75">
        <f t="shared" ref="S68:S99" si="79">A68+B68/2</f>
        <v>32.25</v>
      </c>
      <c r="T68" s="76">
        <f t="shared" ref="T68:T99" si="80">H68+J68/2</f>
        <v>0.35214853508476535</v>
      </c>
      <c r="U68" s="77">
        <f t="shared" ref="U68:U99" si="81">B68*W68</f>
        <v>0.17856304256659397</v>
      </c>
      <c r="V68" s="78">
        <f t="shared" ref="V68:V99" si="82">B68*X68</f>
        <v>1.0112918213905369E-2</v>
      </c>
      <c r="W68" s="78">
        <f t="shared" ref="W68:W99" si="83">Z68</f>
        <v>0.35712608513318794</v>
      </c>
      <c r="X68" s="78">
        <f t="shared" ref="X68:X99" si="84">-$AK$5*SQRT(1+Z68^2)/(Y68-$AJ$5)</f>
        <v>2.0225836427810739E-2</v>
      </c>
      <c r="Y68" s="78">
        <f t="shared" ref="Y68:Y99" si="85">A68+B68</f>
        <v>32.5</v>
      </c>
      <c r="Z68" s="79">
        <f t="shared" ref="Z68:Z99" si="86">H68+P68</f>
        <v>0.35712608513318794</v>
      </c>
      <c r="AA68" s="80">
        <f t="shared" ref="AA68:AA99" si="87">D68+2*J68+2*P68+V68</f>
        <v>5.9733272827477236E-2</v>
      </c>
      <c r="AB68" s="80">
        <f t="shared" si="60"/>
        <v>0.34717122444256909</v>
      </c>
      <c r="AC68" s="109">
        <f t="shared" si="30"/>
        <v>-4.7345088960426551E-10</v>
      </c>
      <c r="AD68" s="21">
        <f t="shared" ref="AD68:AD99" si="88">C68+2*I68+2*O68+U68</f>
        <v>1.0563691075164585</v>
      </c>
      <c r="AE68" s="82">
        <f t="shared" si="61"/>
        <v>4.5745709802741521</v>
      </c>
      <c r="AF68" s="23">
        <f t="shared" ref="AF68:AF99" si="89">$AJ$5/2*((1-A68/$AJ$5)^(1-$AK$5)/($AK$5-1)+(1-A68/$AJ$5)^(1+$AK$5)/($AK$5+1) ) - $AJ$5*$AK$5/($AK$5^2-1)</f>
        <v>4.5745709917722301</v>
      </c>
      <c r="AG68" s="110">
        <f t="shared" si="31"/>
        <v>-1.1498078045235616E-8</v>
      </c>
    </row>
    <row r="69" spans="1:33" x14ac:dyDescent="0.25">
      <c r="A69" s="21">
        <v>32.5</v>
      </c>
      <c r="B69" s="23">
        <f t="shared" si="62"/>
        <v>0.5</v>
      </c>
      <c r="C69" s="68">
        <f t="shared" si="63"/>
        <v>0.17856338469097369</v>
      </c>
      <c r="D69" s="69">
        <f t="shared" si="64"/>
        <v>1.0112920405604159E-2</v>
      </c>
      <c r="E69" s="69">
        <f t="shared" si="65"/>
        <v>0.35712676938194737</v>
      </c>
      <c r="F69" s="69">
        <f t="shared" si="66"/>
        <v>2.0225840811208318E-2</v>
      </c>
      <c r="G69" s="69">
        <f t="shared" si="67"/>
        <v>32.5</v>
      </c>
      <c r="H69" s="70">
        <f t="shared" si="68"/>
        <v>0.35712676938194737</v>
      </c>
      <c r="I69" s="71">
        <f t="shared" si="69"/>
        <v>0.18109161479237473</v>
      </c>
      <c r="J69" s="72">
        <f t="shared" si="70"/>
        <v>1.0276018420542611E-2</v>
      </c>
      <c r="K69" s="72">
        <f t="shared" si="71"/>
        <v>0.36218322958474947</v>
      </c>
      <c r="L69" s="72">
        <f t="shared" si="72"/>
        <v>2.0552036841085222E-2</v>
      </c>
      <c r="M69" s="72">
        <f t="shared" si="73"/>
        <v>32.75</v>
      </c>
      <c r="N69" s="73">
        <f t="shared" si="74"/>
        <v>0.36218322958474947</v>
      </c>
      <c r="O69" s="74">
        <f t="shared" si="75"/>
        <v>0.18113238929610934</v>
      </c>
      <c r="P69" s="75">
        <f t="shared" si="76"/>
        <v>1.027628676007745E-2</v>
      </c>
      <c r="Q69" s="75">
        <f t="shared" si="77"/>
        <v>0.36226477859221867</v>
      </c>
      <c r="R69" s="75">
        <f t="shared" si="78"/>
        <v>2.0552573520154899E-2</v>
      </c>
      <c r="S69" s="75">
        <f t="shared" si="79"/>
        <v>32.75</v>
      </c>
      <c r="T69" s="76">
        <f t="shared" si="80"/>
        <v>0.36226477859221867</v>
      </c>
      <c r="U69" s="77">
        <f t="shared" si="81"/>
        <v>0.18370152807101242</v>
      </c>
      <c r="V69" s="78">
        <f t="shared" si="82"/>
        <v>1.044467402371186E-2</v>
      </c>
      <c r="W69" s="78">
        <f t="shared" si="83"/>
        <v>0.36740305614202484</v>
      </c>
      <c r="X69" s="78">
        <f t="shared" si="84"/>
        <v>2.088934804742372E-2</v>
      </c>
      <c r="Y69" s="78">
        <f t="shared" si="85"/>
        <v>33</v>
      </c>
      <c r="Z69" s="79">
        <f t="shared" si="86"/>
        <v>0.36740305614202484</v>
      </c>
      <c r="AA69" s="80">
        <f t="shared" si="87"/>
        <v>6.166220479055614E-2</v>
      </c>
      <c r="AB69" s="80">
        <f t="shared" ref="AB69:AB100" si="90">AB68+AA68/6</f>
        <v>0.35712676991381531</v>
      </c>
      <c r="AC69" s="109">
        <f t="shared" si="30"/>
        <v>-5.3186793858017722E-10</v>
      </c>
      <c r="AD69" s="21">
        <f t="shared" si="88"/>
        <v>1.0867129209389541</v>
      </c>
      <c r="AE69" s="82">
        <f t="shared" ref="AE69:AE100" si="91">AE68+AD68/6</f>
        <v>4.7506324981935615</v>
      </c>
      <c r="AF69" s="23">
        <f t="shared" si="89"/>
        <v>4.7506325108063052</v>
      </c>
      <c r="AG69" s="110">
        <f t="shared" si="31"/>
        <v>-1.2612743738316112E-8</v>
      </c>
    </row>
    <row r="70" spans="1:33" x14ac:dyDescent="0.25">
      <c r="A70" s="21">
        <v>33</v>
      </c>
      <c r="B70" s="23">
        <f t="shared" si="62"/>
        <v>0.5</v>
      </c>
      <c r="C70" s="68">
        <f t="shared" si="63"/>
        <v>0.18370190172307316</v>
      </c>
      <c r="D70" s="69">
        <f t="shared" si="64"/>
        <v>1.0444676550363088E-2</v>
      </c>
      <c r="E70" s="69">
        <f t="shared" si="65"/>
        <v>0.36740380344614632</v>
      </c>
      <c r="F70" s="69">
        <f t="shared" si="66"/>
        <v>2.0889353100726177E-2</v>
      </c>
      <c r="G70" s="69">
        <f t="shared" si="67"/>
        <v>33</v>
      </c>
      <c r="H70" s="70">
        <f t="shared" si="68"/>
        <v>0.36740380344614632</v>
      </c>
      <c r="I70" s="71">
        <f t="shared" si="69"/>
        <v>0.18631307086066393</v>
      </c>
      <c r="J70" s="72">
        <f t="shared" si="70"/>
        <v>1.0618599657957967E-2</v>
      </c>
      <c r="K70" s="72">
        <f t="shared" si="71"/>
        <v>0.37262614172132785</v>
      </c>
      <c r="L70" s="72">
        <f t="shared" si="72"/>
        <v>2.1237199315915934E-2</v>
      </c>
      <c r="M70" s="72">
        <f t="shared" si="73"/>
        <v>33.25</v>
      </c>
      <c r="N70" s="73">
        <f t="shared" si="74"/>
        <v>0.37262614172132785</v>
      </c>
      <c r="O70" s="74">
        <f t="shared" si="75"/>
        <v>0.18635655163756265</v>
      </c>
      <c r="P70" s="75">
        <f t="shared" si="76"/>
        <v>1.0618901824054576E-2</v>
      </c>
      <c r="Q70" s="75">
        <f t="shared" si="77"/>
        <v>0.3727131032751253</v>
      </c>
      <c r="R70" s="75">
        <f t="shared" si="78"/>
        <v>2.1237803648109153E-2</v>
      </c>
      <c r="S70" s="75">
        <f t="shared" si="79"/>
        <v>33.25</v>
      </c>
      <c r="T70" s="76">
        <f t="shared" si="80"/>
        <v>0.3727131032751253</v>
      </c>
      <c r="U70" s="77">
        <f t="shared" si="81"/>
        <v>0.18901135263510044</v>
      </c>
      <c r="V70" s="78">
        <f t="shared" si="82"/>
        <v>1.0798641992431557E-2</v>
      </c>
      <c r="W70" s="78">
        <f t="shared" si="83"/>
        <v>0.37802270527020088</v>
      </c>
      <c r="X70" s="78">
        <f t="shared" si="84"/>
        <v>2.1597283984863113E-2</v>
      </c>
      <c r="Y70" s="78">
        <f t="shared" si="85"/>
        <v>33.5</v>
      </c>
      <c r="Z70" s="79">
        <f t="shared" si="86"/>
        <v>0.37802270527020088</v>
      </c>
      <c r="AA70" s="80">
        <f t="shared" si="87"/>
        <v>6.371832150681972E-2</v>
      </c>
      <c r="AB70" s="80">
        <f t="shared" si="90"/>
        <v>0.36740380404557466</v>
      </c>
      <c r="AC70" s="109">
        <f t="shared" ref="AC70:AC111" si="92">(1/2*((1-A70/$AJ$5)^(-$AK$5)-(1-A70/$AJ$5)^($AK$5))-AB70)</f>
        <v>-5.9942834029769188E-10</v>
      </c>
      <c r="AD70" s="21">
        <f t="shared" si="88"/>
        <v>1.1180524993546268</v>
      </c>
      <c r="AE70" s="82">
        <f t="shared" si="91"/>
        <v>4.9317513183500541</v>
      </c>
      <c r="AF70" s="23">
        <f t="shared" si="89"/>
        <v>4.9317513322188589</v>
      </c>
      <c r="AG70" s="110">
        <f t="shared" ref="AG70:AG111" si="93">(AE70-AF70)</f>
        <v>-1.386880477127761E-8</v>
      </c>
    </row>
    <row r="71" spans="1:33" x14ac:dyDescent="0.25">
      <c r="A71" s="21">
        <v>33.5</v>
      </c>
      <c r="B71" s="23">
        <f t="shared" si="62"/>
        <v>0.5</v>
      </c>
      <c r="C71" s="68">
        <f t="shared" si="63"/>
        <v>0.18901176180940377</v>
      </c>
      <c r="D71" s="69">
        <f t="shared" si="64"/>
        <v>1.0798644915352786E-2</v>
      </c>
      <c r="E71" s="69">
        <f t="shared" si="65"/>
        <v>0.37802352361880753</v>
      </c>
      <c r="F71" s="69">
        <f t="shared" si="66"/>
        <v>2.1597289830705572E-2</v>
      </c>
      <c r="G71" s="69">
        <f t="shared" si="67"/>
        <v>33.5</v>
      </c>
      <c r="H71" s="70">
        <f t="shared" si="68"/>
        <v>0.37802352361880753</v>
      </c>
      <c r="I71" s="71">
        <f t="shared" si="69"/>
        <v>0.19171142303824196</v>
      </c>
      <c r="J71" s="72">
        <f t="shared" si="70"/>
        <v>1.098448169083998E-2</v>
      </c>
      <c r="K71" s="72">
        <f t="shared" si="71"/>
        <v>0.38342284607648391</v>
      </c>
      <c r="L71" s="72">
        <f t="shared" si="72"/>
        <v>2.196896338167996E-2</v>
      </c>
      <c r="M71" s="72">
        <f t="shared" si="73"/>
        <v>33.75</v>
      </c>
      <c r="N71" s="73">
        <f t="shared" si="74"/>
        <v>0.38342284607648391</v>
      </c>
      <c r="O71" s="74">
        <f t="shared" si="75"/>
        <v>0.19175788223211376</v>
      </c>
      <c r="P71" s="75">
        <f t="shared" si="76"/>
        <v>1.0984822912605842E-2</v>
      </c>
      <c r="Q71" s="75">
        <f t="shared" si="77"/>
        <v>0.38351576446422753</v>
      </c>
      <c r="R71" s="75">
        <f t="shared" si="78"/>
        <v>2.1969645825211683E-2</v>
      </c>
      <c r="S71" s="75">
        <f t="shared" si="79"/>
        <v>33.75</v>
      </c>
      <c r="T71" s="76">
        <f t="shared" si="80"/>
        <v>0.38351576446422753</v>
      </c>
      <c r="U71" s="77">
        <f t="shared" si="81"/>
        <v>0.19450417326570668</v>
      </c>
      <c r="V71" s="78">
        <f t="shared" si="82"/>
        <v>1.1177076021622649E-2</v>
      </c>
      <c r="W71" s="78">
        <f t="shared" si="83"/>
        <v>0.38900834653141336</v>
      </c>
      <c r="X71" s="78">
        <f t="shared" si="84"/>
        <v>2.2354152043245298E-2</v>
      </c>
      <c r="Y71" s="78">
        <f t="shared" si="85"/>
        <v>34</v>
      </c>
      <c r="Z71" s="79">
        <f t="shared" si="86"/>
        <v>0.38900834653141336</v>
      </c>
      <c r="AA71" s="80">
        <f t="shared" si="87"/>
        <v>6.5914330143867078E-2</v>
      </c>
      <c r="AB71" s="80">
        <f t="shared" si="90"/>
        <v>0.37802352429671127</v>
      </c>
      <c r="AC71" s="109">
        <f t="shared" si="92"/>
        <v>-6.7790373314835506E-10</v>
      </c>
      <c r="AD71" s="21">
        <f t="shared" si="88"/>
        <v>1.1504545456158219</v>
      </c>
      <c r="AE71" s="82">
        <f t="shared" si="91"/>
        <v>5.118093401575825</v>
      </c>
      <c r="AF71" s="23">
        <f t="shared" si="89"/>
        <v>5.1180934168650971</v>
      </c>
      <c r="AG71" s="110">
        <f t="shared" si="93"/>
        <v>-1.5289272070617699E-8</v>
      </c>
    </row>
    <row r="72" spans="1:33" x14ac:dyDescent="0.25">
      <c r="A72" s="21">
        <v>34</v>
      </c>
      <c r="B72" s="23">
        <f t="shared" si="62"/>
        <v>0.5</v>
      </c>
      <c r="C72" s="68">
        <f t="shared" si="63"/>
        <v>0.19450462260893855</v>
      </c>
      <c r="D72" s="69">
        <f t="shared" si="64"/>
        <v>1.1177079415505791E-2</v>
      </c>
      <c r="E72" s="69">
        <f t="shared" si="65"/>
        <v>0.38900924521787711</v>
      </c>
      <c r="F72" s="69">
        <f t="shared" si="66"/>
        <v>2.2354158831011581E-2</v>
      </c>
      <c r="G72" s="69">
        <f t="shared" si="67"/>
        <v>34</v>
      </c>
      <c r="H72" s="70">
        <f t="shared" si="68"/>
        <v>0.38900924521787711</v>
      </c>
      <c r="I72" s="71">
        <f t="shared" si="69"/>
        <v>0.19729889246281501</v>
      </c>
      <c r="J72" s="72">
        <f t="shared" si="70"/>
        <v>1.1376066988551705E-2</v>
      </c>
      <c r="K72" s="72">
        <f t="shared" si="71"/>
        <v>0.39459778492563002</v>
      </c>
      <c r="L72" s="72">
        <f t="shared" si="72"/>
        <v>2.2752133977103409E-2</v>
      </c>
      <c r="M72" s="72">
        <f t="shared" si="73"/>
        <v>34.25</v>
      </c>
      <c r="N72" s="73">
        <f t="shared" si="74"/>
        <v>0.39459778492563002</v>
      </c>
      <c r="O72" s="74">
        <f t="shared" si="75"/>
        <v>0.19734863935607649</v>
      </c>
      <c r="P72" s="75">
        <f t="shared" si="76"/>
        <v>1.1376453482070378E-2</v>
      </c>
      <c r="Q72" s="75">
        <f t="shared" si="77"/>
        <v>0.39469727871215299</v>
      </c>
      <c r="R72" s="75">
        <f t="shared" si="78"/>
        <v>2.2752906964140757E-2</v>
      </c>
      <c r="S72" s="75">
        <f t="shared" si="79"/>
        <v>34.25</v>
      </c>
      <c r="T72" s="76">
        <f t="shared" si="80"/>
        <v>0.39469727871215299</v>
      </c>
      <c r="U72" s="77">
        <f t="shared" si="81"/>
        <v>0.20019284934997375</v>
      </c>
      <c r="V72" s="78">
        <f t="shared" si="82"/>
        <v>1.1582540493075113E-2</v>
      </c>
      <c r="W72" s="78">
        <f t="shared" si="83"/>
        <v>0.4003856986999475</v>
      </c>
      <c r="X72" s="78">
        <f t="shared" si="84"/>
        <v>2.3165080986150225E-2</v>
      </c>
      <c r="Y72" s="78">
        <f t="shared" si="85"/>
        <v>34.5</v>
      </c>
      <c r="Z72" s="79">
        <f t="shared" si="86"/>
        <v>0.4003856986999475</v>
      </c>
      <c r="AA72" s="80">
        <f t="shared" si="87"/>
        <v>6.8264660849825076E-2</v>
      </c>
      <c r="AB72" s="80">
        <f t="shared" si="90"/>
        <v>0.38900924598735576</v>
      </c>
      <c r="AC72" s="109">
        <f t="shared" si="92"/>
        <v>-7.6947864746657046E-10</v>
      </c>
      <c r="AD72" s="21">
        <f t="shared" si="88"/>
        <v>1.1839925355966954</v>
      </c>
      <c r="AE72" s="82">
        <f t="shared" si="91"/>
        <v>5.3098358258451288</v>
      </c>
      <c r="AF72" s="23">
        <f t="shared" si="89"/>
        <v>5.3098358427468817</v>
      </c>
      <c r="AG72" s="110">
        <f t="shared" si="93"/>
        <v>-1.6901752886155919E-8</v>
      </c>
    </row>
    <row r="73" spans="1:33" x14ac:dyDescent="0.25">
      <c r="A73" s="21">
        <v>34.5</v>
      </c>
      <c r="B73" s="23">
        <f t="shared" si="62"/>
        <v>0.5</v>
      </c>
      <c r="C73" s="68">
        <f t="shared" si="63"/>
        <v>0.2001933442927307</v>
      </c>
      <c r="D73" s="69">
        <f t="shared" si="64"/>
        <v>1.1582544449421098E-2</v>
      </c>
      <c r="E73" s="69">
        <f t="shared" si="65"/>
        <v>0.40038668858546139</v>
      </c>
      <c r="F73" s="69">
        <f t="shared" si="66"/>
        <v>2.3165088898842195E-2</v>
      </c>
      <c r="G73" s="69">
        <f t="shared" si="67"/>
        <v>34.5</v>
      </c>
      <c r="H73" s="70">
        <f t="shared" si="68"/>
        <v>0.40038668858546139</v>
      </c>
      <c r="I73" s="71">
        <f t="shared" si="69"/>
        <v>0.20308898040508597</v>
      </c>
      <c r="J73" s="72">
        <f t="shared" si="70"/>
        <v>1.1796094432941445E-2</v>
      </c>
      <c r="K73" s="72">
        <f t="shared" si="71"/>
        <v>0.40617796081017193</v>
      </c>
      <c r="L73" s="72">
        <f t="shared" si="72"/>
        <v>2.359218886588289E-2</v>
      </c>
      <c r="M73" s="72">
        <f t="shared" si="73"/>
        <v>34.75</v>
      </c>
      <c r="N73" s="73">
        <f t="shared" si="74"/>
        <v>0.40617796081017193</v>
      </c>
      <c r="O73" s="74">
        <f t="shared" si="75"/>
        <v>0.20314236790096607</v>
      </c>
      <c r="P73" s="75">
        <f t="shared" si="76"/>
        <v>1.1796533624988599E-2</v>
      </c>
      <c r="Q73" s="75">
        <f t="shared" si="77"/>
        <v>0.40628473580193214</v>
      </c>
      <c r="R73" s="75">
        <f t="shared" si="78"/>
        <v>2.3593067249977197E-2</v>
      </c>
      <c r="S73" s="75">
        <f t="shared" si="79"/>
        <v>34.75</v>
      </c>
      <c r="T73" s="76">
        <f t="shared" si="80"/>
        <v>0.40628473580193214</v>
      </c>
      <c r="U73" s="77">
        <f t="shared" si="81"/>
        <v>0.206091611105225</v>
      </c>
      <c r="V73" s="78">
        <f t="shared" si="82"/>
        <v>1.2017964992130436E-2</v>
      </c>
      <c r="W73" s="78">
        <f t="shared" si="83"/>
        <v>0.41218322221045001</v>
      </c>
      <c r="X73" s="78">
        <f t="shared" si="84"/>
        <v>2.4035929984260872E-2</v>
      </c>
      <c r="Y73" s="78">
        <f t="shared" si="85"/>
        <v>35</v>
      </c>
      <c r="Z73" s="79">
        <f t="shared" si="86"/>
        <v>0.41218322221045001</v>
      </c>
      <c r="AA73" s="80">
        <f t="shared" si="87"/>
        <v>7.0785765557411631E-2</v>
      </c>
      <c r="AB73" s="80">
        <f t="shared" si="90"/>
        <v>0.40038668946232658</v>
      </c>
      <c r="AC73" s="109">
        <f t="shared" si="92"/>
        <v>-8.7686519156804366E-10</v>
      </c>
      <c r="AD73" s="21">
        <f t="shared" si="88"/>
        <v>1.2187476520100597</v>
      </c>
      <c r="AE73" s="82">
        <f t="shared" si="91"/>
        <v>5.5071679151112445</v>
      </c>
      <c r="AF73" s="23">
        <f t="shared" si="89"/>
        <v>5.5071679338508268</v>
      </c>
      <c r="AG73" s="110">
        <f t="shared" si="93"/>
        <v>-1.8739582330340454E-8</v>
      </c>
    </row>
    <row r="74" spans="1:33" x14ac:dyDescent="0.25">
      <c r="A74" s="21">
        <v>35</v>
      </c>
      <c r="B74" s="23">
        <f t="shared" si="62"/>
        <v>0.5</v>
      </c>
      <c r="C74" s="68">
        <f t="shared" si="63"/>
        <v>0.20609215802588801</v>
      </c>
      <c r="D74" s="69">
        <f t="shared" si="64"/>
        <v>1.2017969623710507E-2</v>
      </c>
      <c r="E74" s="69">
        <f t="shared" si="65"/>
        <v>0.41218431605177602</v>
      </c>
      <c r="F74" s="69">
        <f t="shared" si="66"/>
        <v>2.4035939247421013E-2</v>
      </c>
      <c r="G74" s="69">
        <f t="shared" si="67"/>
        <v>35</v>
      </c>
      <c r="H74" s="70">
        <f t="shared" si="68"/>
        <v>0.41218431605177602</v>
      </c>
      <c r="I74" s="71">
        <f t="shared" si="69"/>
        <v>0.20909665043181563</v>
      </c>
      <c r="J74" s="72">
        <f t="shared" si="70"/>
        <v>1.2247699620112963E-2</v>
      </c>
      <c r="K74" s="72">
        <f t="shared" si="71"/>
        <v>0.41819330086363127</v>
      </c>
      <c r="L74" s="72">
        <f t="shared" si="72"/>
        <v>2.4495399240225927E-2</v>
      </c>
      <c r="M74" s="72">
        <f t="shared" si="73"/>
        <v>35.25</v>
      </c>
      <c r="N74" s="73">
        <f t="shared" si="74"/>
        <v>0.41819330086363127</v>
      </c>
      <c r="O74" s="74">
        <f t="shared" si="75"/>
        <v>0.20915408293091625</v>
      </c>
      <c r="P74" s="75">
        <f t="shared" si="76"/>
        <v>1.2248200431821985E-2</v>
      </c>
      <c r="Q74" s="75">
        <f t="shared" si="77"/>
        <v>0.4183081658618325</v>
      </c>
      <c r="R74" s="75">
        <f t="shared" si="78"/>
        <v>2.449640086364397E-2</v>
      </c>
      <c r="S74" s="75">
        <f t="shared" si="79"/>
        <v>35.25</v>
      </c>
      <c r="T74" s="76">
        <f t="shared" si="80"/>
        <v>0.4183081658618325</v>
      </c>
      <c r="U74" s="77">
        <f t="shared" si="81"/>
        <v>0.21221625824179902</v>
      </c>
      <c r="V74" s="78">
        <f t="shared" si="82"/>
        <v>1.24867109227979E-2</v>
      </c>
      <c r="W74" s="78">
        <f t="shared" si="83"/>
        <v>0.42443251648359803</v>
      </c>
      <c r="X74" s="78">
        <f t="shared" si="84"/>
        <v>2.4973421845595801E-2</v>
      </c>
      <c r="Y74" s="78">
        <f t="shared" si="85"/>
        <v>35.5</v>
      </c>
      <c r="Z74" s="79">
        <f t="shared" si="86"/>
        <v>0.42443251648359803</v>
      </c>
      <c r="AA74" s="80">
        <f t="shared" si="87"/>
        <v>7.349648065037831E-2</v>
      </c>
      <c r="AB74" s="80">
        <f t="shared" si="90"/>
        <v>0.41218431705522851</v>
      </c>
      <c r="AC74" s="109">
        <f t="shared" si="92"/>
        <v>-1.0034524877688966E-9</v>
      </c>
      <c r="AD74" s="21">
        <f t="shared" si="88"/>
        <v>1.2548098829931507</v>
      </c>
      <c r="AE74" s="82">
        <f t="shared" si="91"/>
        <v>5.7102925237795876</v>
      </c>
      <c r="AF74" s="23">
        <f t="shared" si="89"/>
        <v>5.7102925446228383</v>
      </c>
      <c r="AG74" s="110">
        <f t="shared" si="93"/>
        <v>-2.0843250680968595E-8</v>
      </c>
    </row>
    <row r="75" spans="1:33" x14ac:dyDescent="0.25">
      <c r="A75" s="21">
        <v>35.5</v>
      </c>
      <c r="B75" s="23">
        <f t="shared" si="62"/>
        <v>0.5</v>
      </c>
      <c r="C75" s="68">
        <f t="shared" si="63"/>
        <v>0.2122168646717254</v>
      </c>
      <c r="D75" s="69">
        <f t="shared" si="64"/>
        <v>1.24867163694951E-2</v>
      </c>
      <c r="E75" s="69">
        <f t="shared" si="65"/>
        <v>0.42443372934345081</v>
      </c>
      <c r="F75" s="69">
        <f t="shared" si="66"/>
        <v>2.4973432738990199E-2</v>
      </c>
      <c r="G75" s="69">
        <f t="shared" si="67"/>
        <v>35.5</v>
      </c>
      <c r="H75" s="70">
        <f t="shared" si="68"/>
        <v>0.42443372934345081</v>
      </c>
      <c r="I75" s="71">
        <f t="shared" si="69"/>
        <v>0.21533854376409917</v>
      </c>
      <c r="J75" s="72">
        <f t="shared" si="70"/>
        <v>1.2734488495947304E-2</v>
      </c>
      <c r="K75" s="72">
        <f t="shared" si="71"/>
        <v>0.43067708752819833</v>
      </c>
      <c r="L75" s="72">
        <f t="shared" si="72"/>
        <v>2.5468976991894609E-2</v>
      </c>
      <c r="M75" s="72">
        <f t="shared" si="73"/>
        <v>35.75</v>
      </c>
      <c r="N75" s="73">
        <f t="shared" si="74"/>
        <v>0.43067708752819833</v>
      </c>
      <c r="O75" s="74">
        <f t="shared" si="75"/>
        <v>0.21540048679571222</v>
      </c>
      <c r="P75" s="75">
        <f t="shared" si="76"/>
        <v>1.2735061705170308E-2</v>
      </c>
      <c r="Q75" s="75">
        <f t="shared" si="77"/>
        <v>0.43080097359142444</v>
      </c>
      <c r="R75" s="75">
        <f t="shared" si="78"/>
        <v>2.5470123410340616E-2</v>
      </c>
      <c r="S75" s="75">
        <f t="shared" si="79"/>
        <v>35.75</v>
      </c>
      <c r="T75" s="76">
        <f t="shared" si="80"/>
        <v>0.43080097359142444</v>
      </c>
      <c r="U75" s="77">
        <f t="shared" si="81"/>
        <v>0.21858439552431055</v>
      </c>
      <c r="V75" s="78">
        <f t="shared" si="82"/>
        <v>1.2992653121227037E-2</v>
      </c>
      <c r="W75" s="78">
        <f t="shared" si="83"/>
        <v>0.43716879104862111</v>
      </c>
      <c r="X75" s="78">
        <f t="shared" si="84"/>
        <v>2.5985306242454074E-2</v>
      </c>
      <c r="Y75" s="78">
        <f t="shared" si="85"/>
        <v>36</v>
      </c>
      <c r="Z75" s="79">
        <f t="shared" si="86"/>
        <v>0.43716879104862111</v>
      </c>
      <c r="AA75" s="80">
        <f t="shared" si="87"/>
        <v>7.6418469892957364E-2</v>
      </c>
      <c r="AB75" s="80">
        <f t="shared" si="90"/>
        <v>0.42443373049695821</v>
      </c>
      <c r="AC75" s="109">
        <f t="shared" si="92"/>
        <v>-1.15350740070852E-9</v>
      </c>
      <c r="AD75" s="21">
        <f t="shared" si="88"/>
        <v>1.2922793213156587</v>
      </c>
      <c r="AE75" s="82">
        <f t="shared" si="91"/>
        <v>5.9194275042784463</v>
      </c>
      <c r="AF75" s="23">
        <f t="shared" si="89"/>
        <v>5.9194275275406874</v>
      </c>
      <c r="AG75" s="110">
        <f t="shared" si="93"/>
        <v>-2.3262241022337093E-8</v>
      </c>
    </row>
    <row r="76" spans="1:33" x14ac:dyDescent="0.25">
      <c r="A76" s="21">
        <v>36</v>
      </c>
      <c r="B76" s="23">
        <f t="shared" si="62"/>
        <v>0.5</v>
      </c>
      <c r="C76" s="68">
        <f t="shared" si="63"/>
        <v>0.21858507040667027</v>
      </c>
      <c r="D76" s="69">
        <f t="shared" si="64"/>
        <v>1.2992659557750696E-2</v>
      </c>
      <c r="E76" s="69">
        <f t="shared" si="65"/>
        <v>0.43717014081334055</v>
      </c>
      <c r="F76" s="69">
        <f t="shared" si="66"/>
        <v>2.5985319115501393E-2</v>
      </c>
      <c r="G76" s="69">
        <f t="shared" si="67"/>
        <v>36</v>
      </c>
      <c r="H76" s="70">
        <f t="shared" si="68"/>
        <v>0.43717014081334055</v>
      </c>
      <c r="I76" s="71">
        <f t="shared" si="69"/>
        <v>0.22183323529610793</v>
      </c>
      <c r="J76" s="72">
        <f t="shared" si="70"/>
        <v>1.3260627871721876E-2</v>
      </c>
      <c r="K76" s="72">
        <f t="shared" si="71"/>
        <v>0.44366647059221587</v>
      </c>
      <c r="L76" s="72">
        <f t="shared" si="72"/>
        <v>2.6521255743443752E-2</v>
      </c>
      <c r="M76" s="72">
        <f t="shared" si="73"/>
        <v>36.25</v>
      </c>
      <c r="N76" s="73">
        <f t="shared" si="74"/>
        <v>0.44366647059221587</v>
      </c>
      <c r="O76" s="74">
        <f t="shared" si="75"/>
        <v>0.22190022737460074</v>
      </c>
      <c r="P76" s="75">
        <f t="shared" si="76"/>
        <v>1.3261286579599922E-2</v>
      </c>
      <c r="Q76" s="75">
        <f t="shared" si="77"/>
        <v>0.44380045474920149</v>
      </c>
      <c r="R76" s="75">
        <f t="shared" si="78"/>
        <v>2.6522573159199845E-2</v>
      </c>
      <c r="S76" s="75">
        <f t="shared" si="79"/>
        <v>36.25</v>
      </c>
      <c r="T76" s="76">
        <f t="shared" si="80"/>
        <v>0.44380045474920149</v>
      </c>
      <c r="U76" s="77">
        <f t="shared" si="81"/>
        <v>0.22521571369647023</v>
      </c>
      <c r="V76" s="78">
        <f t="shared" si="82"/>
        <v>1.3540280532107289E-2</v>
      </c>
      <c r="W76" s="78">
        <f t="shared" si="83"/>
        <v>0.45043142739294045</v>
      </c>
      <c r="X76" s="78">
        <f t="shared" si="84"/>
        <v>2.7080561064214578E-2</v>
      </c>
      <c r="Y76" s="78">
        <f t="shared" si="85"/>
        <v>36.5</v>
      </c>
      <c r="Z76" s="79">
        <f t="shared" si="86"/>
        <v>0.45043142739294045</v>
      </c>
      <c r="AA76" s="80">
        <f t="shared" si="87"/>
        <v>7.9576768992501587E-2</v>
      </c>
      <c r="AB76" s="80">
        <f t="shared" si="90"/>
        <v>0.43717014214578442</v>
      </c>
      <c r="AC76" s="109">
        <f t="shared" si="92"/>
        <v>-1.3324438774553471E-9</v>
      </c>
      <c r="AD76" s="21">
        <f t="shared" si="88"/>
        <v>1.331267709444558</v>
      </c>
      <c r="AE76" s="82">
        <f t="shared" si="91"/>
        <v>6.1348073911643892</v>
      </c>
      <c r="AF76" s="23">
        <f t="shared" si="89"/>
        <v>6.134807417221829</v>
      </c>
      <c r="AG76" s="110">
        <f t="shared" si="93"/>
        <v>-2.6057439761473233E-8</v>
      </c>
    </row>
    <row r="77" spans="1:33" x14ac:dyDescent="0.25">
      <c r="A77" s="21">
        <v>36.5</v>
      </c>
      <c r="B77" s="23">
        <f t="shared" si="62"/>
        <v>0.5</v>
      </c>
      <c r="C77" s="68">
        <f t="shared" si="63"/>
        <v>0.22521646771534029</v>
      </c>
      <c r="D77" s="69">
        <f t="shared" si="64"/>
        <v>1.3540288178274637E-2</v>
      </c>
      <c r="E77" s="69">
        <f t="shared" si="65"/>
        <v>0.45043293543068058</v>
      </c>
      <c r="F77" s="69">
        <f t="shared" si="66"/>
        <v>2.7080576356549275E-2</v>
      </c>
      <c r="G77" s="69">
        <f t="shared" si="67"/>
        <v>36.5</v>
      </c>
      <c r="H77" s="70">
        <f t="shared" si="68"/>
        <v>0.45043293543068058</v>
      </c>
      <c r="I77" s="71">
        <f t="shared" si="69"/>
        <v>0.22860153975990896</v>
      </c>
      <c r="J77" s="72">
        <f t="shared" si="70"/>
        <v>1.3830957480311457E-2</v>
      </c>
      <c r="K77" s="72">
        <f t="shared" si="71"/>
        <v>0.45720307951981792</v>
      </c>
      <c r="L77" s="72">
        <f t="shared" si="72"/>
        <v>2.7661914960622914E-2</v>
      </c>
      <c r="M77" s="72">
        <f t="shared" si="73"/>
        <v>36.75</v>
      </c>
      <c r="N77" s="73">
        <f t="shared" si="74"/>
        <v>0.45720307951981792</v>
      </c>
      <c r="O77" s="74">
        <f t="shared" si="75"/>
        <v>0.22867420708541816</v>
      </c>
      <c r="P77" s="75">
        <f t="shared" si="76"/>
        <v>1.3831717717133329E-2</v>
      </c>
      <c r="Q77" s="75">
        <f t="shared" si="77"/>
        <v>0.45734841417083633</v>
      </c>
      <c r="R77" s="75">
        <f t="shared" si="78"/>
        <v>2.7663435434266657E-2</v>
      </c>
      <c r="S77" s="75">
        <f t="shared" si="79"/>
        <v>36.75</v>
      </c>
      <c r="T77" s="76">
        <f t="shared" si="80"/>
        <v>0.45734841417083633</v>
      </c>
      <c r="U77" s="77">
        <f t="shared" si="81"/>
        <v>0.23213232657390695</v>
      </c>
      <c r="V77" s="78">
        <f t="shared" si="82"/>
        <v>1.4134821314637214E-2</v>
      </c>
      <c r="W77" s="78">
        <f t="shared" si="83"/>
        <v>0.4642646531478139</v>
      </c>
      <c r="X77" s="78">
        <f t="shared" si="84"/>
        <v>2.8269642629274429E-2</v>
      </c>
      <c r="Y77" s="78">
        <f t="shared" si="85"/>
        <v>37</v>
      </c>
      <c r="Z77" s="79">
        <f t="shared" si="86"/>
        <v>0.4642646531478139</v>
      </c>
      <c r="AA77" s="80">
        <f t="shared" si="87"/>
        <v>8.3000459887801428E-2</v>
      </c>
      <c r="AB77" s="80">
        <f t="shared" si="90"/>
        <v>0.45043293697786801</v>
      </c>
      <c r="AC77" s="109">
        <f t="shared" si="92"/>
        <v>-1.5471874337258384E-9</v>
      </c>
      <c r="AD77" s="21">
        <f t="shared" si="88"/>
        <v>1.3719002879799016</v>
      </c>
      <c r="AE77" s="82">
        <f t="shared" si="91"/>
        <v>6.3566853427384826</v>
      </c>
      <c r="AF77" s="23">
        <f t="shared" si="89"/>
        <v>6.3566853720427972</v>
      </c>
      <c r="AG77" s="110">
        <f t="shared" si="93"/>
        <v>-2.9304314530520514E-8</v>
      </c>
    </row>
    <row r="78" spans="1:33" x14ac:dyDescent="0.25">
      <c r="A78" s="21">
        <v>37</v>
      </c>
      <c r="B78" s="23">
        <f t="shared" si="62"/>
        <v>0.5</v>
      </c>
      <c r="C78" s="68">
        <f t="shared" si="63"/>
        <v>0.23213317257624455</v>
      </c>
      <c r="D78" s="69">
        <f t="shared" si="64"/>
        <v>1.4134830449211279E-2</v>
      </c>
      <c r="E78" s="69">
        <f t="shared" si="65"/>
        <v>0.4642663451524891</v>
      </c>
      <c r="F78" s="69">
        <f t="shared" si="66"/>
        <v>2.8269660898422557E-2</v>
      </c>
      <c r="G78" s="69">
        <f t="shared" si="67"/>
        <v>37</v>
      </c>
      <c r="H78" s="70">
        <f t="shared" si="68"/>
        <v>0.4642663451524891</v>
      </c>
      <c r="I78" s="71">
        <f t="shared" si="69"/>
        <v>0.23566688018854737</v>
      </c>
      <c r="J78" s="72">
        <f t="shared" si="70"/>
        <v>1.4451129755504428E-2</v>
      </c>
      <c r="K78" s="72">
        <f t="shared" si="71"/>
        <v>0.47133376037709473</v>
      </c>
      <c r="L78" s="72">
        <f t="shared" si="72"/>
        <v>2.8902259511008856E-2</v>
      </c>
      <c r="M78" s="72">
        <f t="shared" si="73"/>
        <v>37.25</v>
      </c>
      <c r="N78" s="73">
        <f t="shared" si="74"/>
        <v>0.47133376037709473</v>
      </c>
      <c r="O78" s="74">
        <f t="shared" si="75"/>
        <v>0.23574595501512066</v>
      </c>
      <c r="P78" s="75">
        <f t="shared" si="76"/>
        <v>1.4452011274611317E-2</v>
      </c>
      <c r="Q78" s="75">
        <f t="shared" si="77"/>
        <v>0.47149191003024132</v>
      </c>
      <c r="R78" s="75">
        <f t="shared" si="78"/>
        <v>2.8904022549222634E-2</v>
      </c>
      <c r="S78" s="75">
        <f t="shared" si="79"/>
        <v>37.25</v>
      </c>
      <c r="T78" s="76">
        <f t="shared" si="80"/>
        <v>0.47149191003024132</v>
      </c>
      <c r="U78" s="77">
        <f t="shared" si="81"/>
        <v>0.23935917821355021</v>
      </c>
      <c r="V78" s="78">
        <f t="shared" si="82"/>
        <v>1.4782399533260352E-2</v>
      </c>
      <c r="W78" s="78">
        <f t="shared" si="83"/>
        <v>0.47871835642710042</v>
      </c>
      <c r="X78" s="78">
        <f t="shared" si="84"/>
        <v>2.9564799066520705E-2</v>
      </c>
      <c r="Y78" s="78">
        <f t="shared" si="85"/>
        <v>37.5</v>
      </c>
      <c r="Z78" s="79">
        <f t="shared" si="86"/>
        <v>0.47871835642710042</v>
      </c>
      <c r="AA78" s="80">
        <f t="shared" si="87"/>
        <v>8.6723512042703121E-2</v>
      </c>
      <c r="AB78" s="80">
        <f t="shared" si="90"/>
        <v>0.46426634695916824</v>
      </c>
      <c r="AC78" s="109">
        <f t="shared" si="92"/>
        <v>-1.8066791396265103E-9</v>
      </c>
      <c r="AD78" s="21">
        <f t="shared" si="88"/>
        <v>1.4143180211971309</v>
      </c>
      <c r="AE78" s="82">
        <f t="shared" si="91"/>
        <v>6.5853353907351329</v>
      </c>
      <c r="AF78" s="23">
        <f t="shared" si="89"/>
        <v>6.5853354238322588</v>
      </c>
      <c r="AG78" s="110">
        <f t="shared" si="93"/>
        <v>-3.3097125928804871E-8</v>
      </c>
    </row>
    <row r="79" spans="1:33" x14ac:dyDescent="0.25">
      <c r="A79" s="21">
        <v>37.5</v>
      </c>
      <c r="B79" s="23">
        <f t="shared" si="62"/>
        <v>0.5</v>
      </c>
      <c r="C79" s="68">
        <f t="shared" si="63"/>
        <v>0.23936013175519069</v>
      </c>
      <c r="D79" s="69">
        <f t="shared" si="64"/>
        <v>1.4782410512770907E-2</v>
      </c>
      <c r="E79" s="69">
        <f t="shared" si="65"/>
        <v>0.47872026351038138</v>
      </c>
      <c r="F79" s="69">
        <f t="shared" si="66"/>
        <v>2.9564821025541813E-2</v>
      </c>
      <c r="G79" s="69">
        <f t="shared" si="67"/>
        <v>37.5</v>
      </c>
      <c r="H79" s="70">
        <f t="shared" si="68"/>
        <v>0.47872026351038138</v>
      </c>
      <c r="I79" s="71">
        <f t="shared" si="69"/>
        <v>0.24305573438338343</v>
      </c>
      <c r="J79" s="72">
        <f t="shared" si="70"/>
        <v>1.512778561918841E-2</v>
      </c>
      <c r="K79" s="72">
        <f t="shared" si="71"/>
        <v>0.48611146876676686</v>
      </c>
      <c r="L79" s="72">
        <f t="shared" si="72"/>
        <v>3.025557123837682E-2</v>
      </c>
      <c r="M79" s="72">
        <f t="shared" si="73"/>
        <v>37.75</v>
      </c>
      <c r="N79" s="73">
        <f t="shared" si="74"/>
        <v>0.48611146876676686</v>
      </c>
      <c r="O79" s="74">
        <f t="shared" si="75"/>
        <v>0.24314207815998778</v>
      </c>
      <c r="P79" s="75">
        <f t="shared" si="76"/>
        <v>1.5128812947486135E-2</v>
      </c>
      <c r="Q79" s="75">
        <f t="shared" si="77"/>
        <v>0.48628415631997557</v>
      </c>
      <c r="R79" s="75">
        <f t="shared" si="78"/>
        <v>3.025762589497227E-2</v>
      </c>
      <c r="S79" s="75">
        <f t="shared" si="79"/>
        <v>37.75</v>
      </c>
      <c r="T79" s="76">
        <f t="shared" si="80"/>
        <v>0.48628415631997557</v>
      </c>
      <c r="U79" s="77">
        <f t="shared" si="81"/>
        <v>0.24692453822893376</v>
      </c>
      <c r="V79" s="78">
        <f t="shared" si="82"/>
        <v>1.5490233073238444E-2</v>
      </c>
      <c r="W79" s="78">
        <f t="shared" si="83"/>
        <v>0.49384907645786752</v>
      </c>
      <c r="X79" s="78">
        <f t="shared" si="84"/>
        <v>3.0980466146476888E-2</v>
      </c>
      <c r="Y79" s="78">
        <f t="shared" si="85"/>
        <v>38</v>
      </c>
      <c r="Z79" s="79">
        <f t="shared" si="86"/>
        <v>0.49384907645786752</v>
      </c>
      <c r="AA79" s="80">
        <f t="shared" si="87"/>
        <v>9.078584071935844E-2</v>
      </c>
      <c r="AB79" s="80">
        <f t="shared" si="90"/>
        <v>0.47872026563295211</v>
      </c>
      <c r="AC79" s="109">
        <f t="shared" si="92"/>
        <v>-2.1225707302896524E-9</v>
      </c>
      <c r="AD79" s="21">
        <f t="shared" si="88"/>
        <v>1.4586802950708671</v>
      </c>
      <c r="AE79" s="82">
        <f t="shared" si="91"/>
        <v>6.821055060934655</v>
      </c>
      <c r="AF79" s="23">
        <f t="shared" si="89"/>
        <v>6.8210550984892429</v>
      </c>
      <c r="AG79" s="110">
        <f t="shared" si="93"/>
        <v>-3.7554587883903423E-8</v>
      </c>
    </row>
    <row r="80" spans="1:33" x14ac:dyDescent="0.25">
      <c r="A80" s="21">
        <v>38</v>
      </c>
      <c r="B80" s="23">
        <f t="shared" si="62"/>
        <v>0.5</v>
      </c>
      <c r="C80" s="68">
        <f t="shared" si="63"/>
        <v>0.24692561828798615</v>
      </c>
      <c r="D80" s="69">
        <f t="shared" si="64"/>
        <v>1.5490246357871445E-2</v>
      </c>
      <c r="E80" s="69">
        <f t="shared" si="65"/>
        <v>0.4938512365759723</v>
      </c>
      <c r="F80" s="69">
        <f t="shared" si="66"/>
        <v>3.098049271574289E-2</v>
      </c>
      <c r="G80" s="69">
        <f t="shared" si="67"/>
        <v>38</v>
      </c>
      <c r="H80" s="70">
        <f t="shared" si="68"/>
        <v>0.4938512365759723</v>
      </c>
      <c r="I80" s="71">
        <f t="shared" si="69"/>
        <v>0.25079817987745401</v>
      </c>
      <c r="J80" s="72">
        <f t="shared" si="70"/>
        <v>1.5868777499063944E-2</v>
      </c>
      <c r="K80" s="72">
        <f t="shared" si="71"/>
        <v>0.50159635975490802</v>
      </c>
      <c r="L80" s="72">
        <f t="shared" si="72"/>
        <v>3.1737554998127887E-2</v>
      </c>
      <c r="M80" s="72">
        <f t="shared" si="73"/>
        <v>38.25</v>
      </c>
      <c r="N80" s="73">
        <f t="shared" si="74"/>
        <v>0.50159635975490802</v>
      </c>
      <c r="O80" s="74">
        <f t="shared" si="75"/>
        <v>0.25089281266275215</v>
      </c>
      <c r="P80" s="75">
        <f t="shared" si="76"/>
        <v>1.5869981341765971E-2</v>
      </c>
      <c r="Q80" s="75">
        <f t="shared" si="77"/>
        <v>0.5017856253255043</v>
      </c>
      <c r="R80" s="75">
        <f t="shared" si="78"/>
        <v>3.1739962683531943E-2</v>
      </c>
      <c r="S80" s="75">
        <f t="shared" si="79"/>
        <v>38.25</v>
      </c>
      <c r="T80" s="76">
        <f t="shared" si="80"/>
        <v>0.5017856253255043</v>
      </c>
      <c r="U80" s="77">
        <f t="shared" si="81"/>
        <v>0.25486060895886914</v>
      </c>
      <c r="V80" s="78">
        <f t="shared" si="82"/>
        <v>1.6266885915834341E-2</v>
      </c>
      <c r="W80" s="78">
        <f t="shared" si="83"/>
        <v>0.50972121791773828</v>
      </c>
      <c r="X80" s="78">
        <f t="shared" si="84"/>
        <v>3.2533771831668681E-2</v>
      </c>
      <c r="Y80" s="78">
        <f t="shared" si="85"/>
        <v>38.5</v>
      </c>
      <c r="Z80" s="79">
        <f t="shared" si="86"/>
        <v>0.50972121791773828</v>
      </c>
      <c r="AA80" s="80">
        <f t="shared" si="87"/>
        <v>9.5234649955365624E-2</v>
      </c>
      <c r="AB80" s="80">
        <f t="shared" si="90"/>
        <v>0.49385123908617851</v>
      </c>
      <c r="AC80" s="109">
        <f t="shared" si="92"/>
        <v>-2.5102062095605504E-9</v>
      </c>
      <c r="AD80" s="21">
        <f t="shared" si="88"/>
        <v>1.5051682123272678</v>
      </c>
      <c r="AE80" s="82">
        <f t="shared" si="91"/>
        <v>7.0641684434464658</v>
      </c>
      <c r="AF80" s="23">
        <f t="shared" si="89"/>
        <v>7.0641684862740313</v>
      </c>
      <c r="AG80" s="110">
        <f t="shared" si="93"/>
        <v>-4.2827565494008013E-8</v>
      </c>
    </row>
    <row r="81" spans="1:33" x14ac:dyDescent="0.25">
      <c r="A81" s="21">
        <v>38.5</v>
      </c>
      <c r="B81" s="23">
        <f t="shared" si="62"/>
        <v>0.5</v>
      </c>
      <c r="C81" s="68">
        <f t="shared" si="63"/>
        <v>0.25486183887769387</v>
      </c>
      <c r="D81" s="69">
        <f t="shared" si="64"/>
        <v>1.6266902105481585E-2</v>
      </c>
      <c r="E81" s="69">
        <f t="shared" si="65"/>
        <v>0.50972367775538774</v>
      </c>
      <c r="F81" s="69">
        <f t="shared" si="66"/>
        <v>3.253380421096317E-2</v>
      </c>
      <c r="G81" s="69">
        <f t="shared" si="67"/>
        <v>38.5</v>
      </c>
      <c r="H81" s="70">
        <f t="shared" si="68"/>
        <v>0.50972367775538774</v>
      </c>
      <c r="I81" s="71">
        <f t="shared" si="69"/>
        <v>0.25892856440406425</v>
      </c>
      <c r="J81" s="72">
        <f t="shared" si="70"/>
        <v>1.6683454957651403E-2</v>
      </c>
      <c r="K81" s="72">
        <f t="shared" si="71"/>
        <v>0.51785712880812851</v>
      </c>
      <c r="L81" s="72">
        <f t="shared" si="72"/>
        <v>3.3366909915302806E-2</v>
      </c>
      <c r="M81" s="72">
        <f t="shared" si="73"/>
        <v>38.75</v>
      </c>
      <c r="N81" s="73">
        <f t="shared" si="74"/>
        <v>0.51785712880812851</v>
      </c>
      <c r="O81" s="74">
        <f t="shared" si="75"/>
        <v>0.2590327026171067</v>
      </c>
      <c r="P81" s="75">
        <f t="shared" si="76"/>
        <v>1.6684874098143183E-2</v>
      </c>
      <c r="Q81" s="75">
        <f t="shared" si="77"/>
        <v>0.51806540523421341</v>
      </c>
      <c r="R81" s="75">
        <f t="shared" si="78"/>
        <v>3.3369748196286367E-2</v>
      </c>
      <c r="S81" s="75">
        <f t="shared" si="79"/>
        <v>38.75</v>
      </c>
      <c r="T81" s="76">
        <f t="shared" si="80"/>
        <v>0.51806540523421341</v>
      </c>
      <c r="U81" s="77">
        <f t="shared" si="81"/>
        <v>0.26320427592676549</v>
      </c>
      <c r="V81" s="78">
        <f t="shared" si="82"/>
        <v>1.7122592887903895E-2</v>
      </c>
      <c r="W81" s="78">
        <f t="shared" si="83"/>
        <v>0.52640855185353097</v>
      </c>
      <c r="X81" s="78">
        <f t="shared" si="84"/>
        <v>3.424518577580779E-2</v>
      </c>
      <c r="Y81" s="78">
        <f t="shared" si="85"/>
        <v>39</v>
      </c>
      <c r="Z81" s="79">
        <f t="shared" si="86"/>
        <v>0.52640855185353097</v>
      </c>
      <c r="AA81" s="80">
        <f t="shared" si="87"/>
        <v>0.10012615310497465</v>
      </c>
      <c r="AB81" s="80">
        <f t="shared" si="90"/>
        <v>0.50972368074540608</v>
      </c>
      <c r="AC81" s="109">
        <f t="shared" si="92"/>
        <v>-2.9900183440290107E-9</v>
      </c>
      <c r="AD81" s="21">
        <f t="shared" si="88"/>
        <v>1.5539886488468011</v>
      </c>
      <c r="AE81" s="82">
        <f t="shared" si="91"/>
        <v>7.3150298121676771</v>
      </c>
      <c r="AF81" s="23">
        <f t="shared" si="89"/>
        <v>7.3150298612773117</v>
      </c>
      <c r="AG81" s="110">
        <f t="shared" si="93"/>
        <v>-4.9109634581157025E-8</v>
      </c>
    </row>
    <row r="82" spans="1:33" x14ac:dyDescent="0.25">
      <c r="A82" s="21">
        <v>39</v>
      </c>
      <c r="B82" s="23">
        <f t="shared" si="62"/>
        <v>0.5</v>
      </c>
      <c r="C82" s="68">
        <f t="shared" si="63"/>
        <v>0.26320568467001038</v>
      </c>
      <c r="D82" s="69">
        <f t="shared" si="64"/>
        <v>1.712261277302711E-2</v>
      </c>
      <c r="E82" s="69">
        <f t="shared" si="65"/>
        <v>0.52641136934002075</v>
      </c>
      <c r="F82" s="69">
        <f t="shared" si="66"/>
        <v>3.424522554605422E-2</v>
      </c>
      <c r="G82" s="69">
        <f t="shared" si="67"/>
        <v>39</v>
      </c>
      <c r="H82" s="70">
        <f t="shared" si="68"/>
        <v>0.52641136934002075</v>
      </c>
      <c r="I82" s="71">
        <f t="shared" si="69"/>
        <v>0.26748633786326714</v>
      </c>
      <c r="J82" s="72">
        <f t="shared" si="70"/>
        <v>1.7583034279419679E-2</v>
      </c>
      <c r="K82" s="72">
        <f t="shared" si="71"/>
        <v>0.53497267572653429</v>
      </c>
      <c r="L82" s="72">
        <f t="shared" si="72"/>
        <v>3.5166068558839358E-2</v>
      </c>
      <c r="M82" s="72">
        <f t="shared" si="73"/>
        <v>39.25</v>
      </c>
      <c r="N82" s="73">
        <f t="shared" si="74"/>
        <v>0.53497267572653429</v>
      </c>
      <c r="O82" s="74">
        <f t="shared" si="75"/>
        <v>0.26760144323986529</v>
      </c>
      <c r="P82" s="75">
        <f t="shared" si="76"/>
        <v>1.7584718180564361E-2</v>
      </c>
      <c r="Q82" s="75">
        <f t="shared" si="77"/>
        <v>0.53520288647973058</v>
      </c>
      <c r="R82" s="75">
        <f t="shared" si="78"/>
        <v>3.5169436361128723E-2</v>
      </c>
      <c r="S82" s="75">
        <f t="shared" si="79"/>
        <v>39.25</v>
      </c>
      <c r="T82" s="76">
        <f t="shared" si="80"/>
        <v>0.53520288647973058</v>
      </c>
      <c r="U82" s="77">
        <f t="shared" si="81"/>
        <v>0.27199804376029257</v>
      </c>
      <c r="V82" s="78">
        <f t="shared" si="82"/>
        <v>1.8069682199029508E-2</v>
      </c>
      <c r="W82" s="78">
        <f t="shared" si="83"/>
        <v>0.54399608752058515</v>
      </c>
      <c r="X82" s="78">
        <f t="shared" si="84"/>
        <v>3.6139364398059017E-2</v>
      </c>
      <c r="Y82" s="78">
        <f t="shared" si="85"/>
        <v>39.5</v>
      </c>
      <c r="Z82" s="79">
        <f t="shared" si="86"/>
        <v>0.54399608752058515</v>
      </c>
      <c r="AA82" s="80">
        <f t="shared" si="87"/>
        <v>0.1055277998920247</v>
      </c>
      <c r="AB82" s="80">
        <f t="shared" si="90"/>
        <v>0.52641137292956852</v>
      </c>
      <c r="AC82" s="109">
        <f t="shared" si="92"/>
        <v>-3.5895477701330947E-9</v>
      </c>
      <c r="AD82" s="21">
        <f t="shared" si="88"/>
        <v>1.6053792906365678</v>
      </c>
      <c r="AE82" s="82">
        <f t="shared" si="91"/>
        <v>7.5740279203088106</v>
      </c>
      <c r="AF82" s="23">
        <f t="shared" si="89"/>
        <v>7.57402797696062</v>
      </c>
      <c r="AG82" s="110">
        <f t="shared" si="93"/>
        <v>-5.6651809465790848E-8</v>
      </c>
    </row>
    <row r="83" spans="1:33" x14ac:dyDescent="0.25">
      <c r="A83" s="21">
        <v>39.5</v>
      </c>
      <c r="B83" s="23">
        <f t="shared" si="62"/>
        <v>0.5</v>
      </c>
      <c r="C83" s="68">
        <f t="shared" si="63"/>
        <v>0.27199966761591537</v>
      </c>
      <c r="D83" s="69">
        <f t="shared" si="64"/>
        <v>1.8069706833462595E-2</v>
      </c>
      <c r="E83" s="69">
        <f t="shared" si="65"/>
        <v>0.54399933523183075</v>
      </c>
      <c r="F83" s="69">
        <f t="shared" si="66"/>
        <v>3.6139413666925191E-2</v>
      </c>
      <c r="G83" s="69">
        <f t="shared" si="67"/>
        <v>39.5</v>
      </c>
      <c r="H83" s="70">
        <f t="shared" si="68"/>
        <v>0.54399933523183075</v>
      </c>
      <c r="I83" s="71">
        <f t="shared" si="69"/>
        <v>0.27651709432428101</v>
      </c>
      <c r="J83" s="72">
        <f t="shared" si="70"/>
        <v>1.8581082050560287E-2</v>
      </c>
      <c r="K83" s="72">
        <f t="shared" si="71"/>
        <v>0.55303418864856202</v>
      </c>
      <c r="L83" s="72">
        <f t="shared" si="72"/>
        <v>3.7162164101120575E-2</v>
      </c>
      <c r="M83" s="72">
        <f t="shared" si="73"/>
        <v>39.75</v>
      </c>
      <c r="N83" s="73">
        <f t="shared" si="74"/>
        <v>0.55303418864856202</v>
      </c>
      <c r="O83" s="74">
        <f t="shared" si="75"/>
        <v>0.27664493812855545</v>
      </c>
      <c r="P83" s="75">
        <f t="shared" si="76"/>
        <v>1.858309446439757E-2</v>
      </c>
      <c r="Q83" s="75">
        <f t="shared" si="77"/>
        <v>0.5532898762571109</v>
      </c>
      <c r="R83" s="75">
        <f t="shared" si="78"/>
        <v>3.7166188928795141E-2</v>
      </c>
      <c r="S83" s="75">
        <f t="shared" si="79"/>
        <v>39.75</v>
      </c>
      <c r="T83" s="76">
        <f t="shared" si="80"/>
        <v>0.5532898762571109</v>
      </c>
      <c r="U83" s="77">
        <f t="shared" si="81"/>
        <v>0.28129121484811415</v>
      </c>
      <c r="V83" s="78">
        <f t="shared" si="82"/>
        <v>1.9123131645869439E-2</v>
      </c>
      <c r="W83" s="78">
        <f t="shared" si="83"/>
        <v>0.56258242969622829</v>
      </c>
      <c r="X83" s="78">
        <f t="shared" si="84"/>
        <v>3.8246263291738879E-2</v>
      </c>
      <c r="Y83" s="78">
        <f t="shared" si="85"/>
        <v>40</v>
      </c>
      <c r="Z83" s="79">
        <f t="shared" si="86"/>
        <v>0.56258242969622829</v>
      </c>
      <c r="AA83" s="80">
        <f t="shared" si="87"/>
        <v>0.11152119150924776</v>
      </c>
      <c r="AB83" s="80">
        <f t="shared" si="90"/>
        <v>0.54399933957823932</v>
      </c>
      <c r="AC83" s="109">
        <f t="shared" si="92"/>
        <v>-4.3464085663913465E-9</v>
      </c>
      <c r="AD83" s="21">
        <f t="shared" si="88"/>
        <v>1.6596149473697024</v>
      </c>
      <c r="AE83" s="82">
        <f t="shared" si="91"/>
        <v>7.8415911354149053</v>
      </c>
      <c r="AF83" s="23">
        <f t="shared" si="89"/>
        <v>7.8415912011981916</v>
      </c>
      <c r="AG83" s="110">
        <f t="shared" si="93"/>
        <v>-6.5783286373743977E-8</v>
      </c>
    </row>
    <row r="84" spans="1:33" x14ac:dyDescent="0.25">
      <c r="A84" s="21">
        <v>40</v>
      </c>
      <c r="B84" s="23">
        <f t="shared" si="62"/>
        <v>0.5</v>
      </c>
      <c r="C84" s="68">
        <f t="shared" si="63"/>
        <v>0.2812930997585309</v>
      </c>
      <c r="D84" s="69">
        <f t="shared" si="64"/>
        <v>1.9123162452660582E-2</v>
      </c>
      <c r="E84" s="69">
        <f t="shared" si="65"/>
        <v>0.56258619951706179</v>
      </c>
      <c r="F84" s="69">
        <f t="shared" si="66"/>
        <v>3.8246324905321163E-2</v>
      </c>
      <c r="G84" s="69">
        <f t="shared" si="67"/>
        <v>40</v>
      </c>
      <c r="H84" s="70">
        <f t="shared" si="68"/>
        <v>0.56258619951706179</v>
      </c>
      <c r="I84" s="71">
        <f t="shared" si="69"/>
        <v>0.28607389037169606</v>
      </c>
      <c r="J84" s="72">
        <f t="shared" si="70"/>
        <v>1.9694155621758826E-2</v>
      </c>
      <c r="K84" s="72">
        <f t="shared" si="71"/>
        <v>0.57214778074339212</v>
      </c>
      <c r="L84" s="72">
        <f t="shared" si="72"/>
        <v>3.9388311243517653E-2</v>
      </c>
      <c r="M84" s="72">
        <f t="shared" si="73"/>
        <v>40.25</v>
      </c>
      <c r="N84" s="73">
        <f t="shared" si="74"/>
        <v>0.57214778074339212</v>
      </c>
      <c r="O84" s="74">
        <f t="shared" si="75"/>
        <v>0.28621663866397062</v>
      </c>
      <c r="P84" s="75">
        <f t="shared" si="76"/>
        <v>1.9696579672193938E-2</v>
      </c>
      <c r="Q84" s="75">
        <f t="shared" si="77"/>
        <v>0.57243327732794125</v>
      </c>
      <c r="R84" s="75">
        <f t="shared" si="78"/>
        <v>3.9393159344387876E-2</v>
      </c>
      <c r="S84" s="75">
        <f t="shared" si="79"/>
        <v>40.25</v>
      </c>
      <c r="T84" s="76">
        <f t="shared" si="80"/>
        <v>0.57243327732794125</v>
      </c>
      <c r="U84" s="77">
        <f t="shared" si="81"/>
        <v>0.29114138959462788</v>
      </c>
      <c r="V84" s="78">
        <f t="shared" si="82"/>
        <v>2.0301310136833232E-2</v>
      </c>
      <c r="W84" s="78">
        <f t="shared" si="83"/>
        <v>0.58228277918925575</v>
      </c>
      <c r="X84" s="78">
        <f t="shared" si="84"/>
        <v>4.0602620273666463E-2</v>
      </c>
      <c r="Y84" s="78">
        <f t="shared" si="85"/>
        <v>40.5</v>
      </c>
      <c r="Z84" s="79">
        <f t="shared" si="86"/>
        <v>0.58228277918925575</v>
      </c>
      <c r="AA84" s="80">
        <f t="shared" si="87"/>
        <v>0.11820594317739934</v>
      </c>
      <c r="AB84" s="80">
        <f t="shared" si="90"/>
        <v>0.56258620482978061</v>
      </c>
      <c r="AC84" s="109">
        <f t="shared" si="92"/>
        <v>-5.3127188204271647E-9</v>
      </c>
      <c r="AD84" s="21">
        <f t="shared" si="88"/>
        <v>1.7170155474244919</v>
      </c>
      <c r="AE84" s="82">
        <f t="shared" si="91"/>
        <v>8.1181936266431887</v>
      </c>
      <c r="AF84" s="23">
        <f t="shared" si="89"/>
        <v>8.118193703584426</v>
      </c>
      <c r="AG84" s="110">
        <f t="shared" si="93"/>
        <v>-7.6941237381333849E-8</v>
      </c>
    </row>
    <row r="85" spans="1:33" x14ac:dyDescent="0.25">
      <c r="A85" s="21">
        <v>40.5</v>
      </c>
      <c r="B85" s="23">
        <f t="shared" si="62"/>
        <v>0.5</v>
      </c>
      <c r="C85" s="68">
        <f t="shared" si="63"/>
        <v>0.29114359439875309</v>
      </c>
      <c r="D85" s="69">
        <f t="shared" si="64"/>
        <v>2.030134906477174E-2</v>
      </c>
      <c r="E85" s="69">
        <f t="shared" si="65"/>
        <v>0.58228718879750618</v>
      </c>
      <c r="F85" s="69">
        <f t="shared" si="66"/>
        <v>4.060269812954348E-2</v>
      </c>
      <c r="G85" s="69">
        <f t="shared" si="67"/>
        <v>40.5</v>
      </c>
      <c r="H85" s="70">
        <f t="shared" si="68"/>
        <v>0.58228718879750618</v>
      </c>
      <c r="I85" s="71">
        <f t="shared" si="69"/>
        <v>0.29621893166494601</v>
      </c>
      <c r="J85" s="72">
        <f t="shared" si="70"/>
        <v>2.0942662704274268E-2</v>
      </c>
      <c r="K85" s="72">
        <f t="shared" si="71"/>
        <v>0.59243786332989201</v>
      </c>
      <c r="L85" s="72">
        <f t="shared" si="72"/>
        <v>4.1885325408548536E-2</v>
      </c>
      <c r="M85" s="72">
        <f t="shared" si="73"/>
        <v>40.75</v>
      </c>
      <c r="N85" s="73">
        <f t="shared" si="74"/>
        <v>0.59243786332989201</v>
      </c>
      <c r="O85" s="74">
        <f t="shared" si="75"/>
        <v>0.29637926007482168</v>
      </c>
      <c r="P85" s="75">
        <f t="shared" si="76"/>
        <v>2.0945608159322206E-2</v>
      </c>
      <c r="Q85" s="75">
        <f t="shared" si="77"/>
        <v>0.59275852014964336</v>
      </c>
      <c r="R85" s="75">
        <f t="shared" si="78"/>
        <v>4.1891216318644411E-2</v>
      </c>
      <c r="S85" s="75">
        <f t="shared" si="79"/>
        <v>40.75</v>
      </c>
      <c r="T85" s="76">
        <f t="shared" si="80"/>
        <v>0.59275852014964336</v>
      </c>
      <c r="U85" s="77">
        <f t="shared" si="81"/>
        <v>0.3016163984784142</v>
      </c>
      <c r="V85" s="78">
        <f t="shared" si="82"/>
        <v>2.1626980172304147E-2</v>
      </c>
      <c r="W85" s="78">
        <f t="shared" si="83"/>
        <v>0.60323279695682841</v>
      </c>
      <c r="X85" s="78">
        <f t="shared" si="84"/>
        <v>4.3253960344608294E-2</v>
      </c>
      <c r="Y85" s="78">
        <f t="shared" si="85"/>
        <v>41</v>
      </c>
      <c r="Z85" s="79">
        <f t="shared" si="86"/>
        <v>0.60323279695682841</v>
      </c>
      <c r="AA85" s="80">
        <f t="shared" si="87"/>
        <v>0.12570487096426886</v>
      </c>
      <c r="AB85" s="80">
        <f t="shared" si="90"/>
        <v>0.58228719535934714</v>
      </c>
      <c r="AC85" s="109">
        <f t="shared" si="92"/>
        <v>-6.5618409594847549E-9</v>
      </c>
      <c r="AD85" s="21">
        <f t="shared" si="88"/>
        <v>1.7779563763567026</v>
      </c>
      <c r="AE85" s="82">
        <f t="shared" si="91"/>
        <v>8.40436288454727</v>
      </c>
      <c r="AF85" s="23">
        <f t="shared" si="89"/>
        <v>8.4043629752614457</v>
      </c>
      <c r="AG85" s="110">
        <f t="shared" si="93"/>
        <v>-9.0714175726702706E-8</v>
      </c>
    </row>
    <row r="86" spans="1:33" x14ac:dyDescent="0.25">
      <c r="A86" s="21">
        <v>41</v>
      </c>
      <c r="B86" s="23">
        <f t="shared" si="62"/>
        <v>0.5</v>
      </c>
      <c r="C86" s="68">
        <f t="shared" si="63"/>
        <v>0.30161899949393361</v>
      </c>
      <c r="D86" s="69">
        <f t="shared" si="64"/>
        <v>2.1627029931786747E-2</v>
      </c>
      <c r="E86" s="69">
        <f t="shared" si="65"/>
        <v>0.60323799898786723</v>
      </c>
      <c r="F86" s="69">
        <f t="shared" si="66"/>
        <v>4.3254059863573495E-2</v>
      </c>
      <c r="G86" s="69">
        <f t="shared" si="67"/>
        <v>41</v>
      </c>
      <c r="H86" s="70">
        <f t="shared" si="68"/>
        <v>0.60323799898786723</v>
      </c>
      <c r="I86" s="71">
        <f t="shared" si="69"/>
        <v>0.30702575697688028</v>
      </c>
      <c r="J86" s="72">
        <f t="shared" si="70"/>
        <v>2.2352032068930272E-2</v>
      </c>
      <c r="K86" s="72">
        <f t="shared" si="71"/>
        <v>0.61405151395376056</v>
      </c>
      <c r="L86" s="72">
        <f t="shared" si="72"/>
        <v>4.4704064137860544E-2</v>
      </c>
      <c r="M86" s="72">
        <f t="shared" si="73"/>
        <v>41.25</v>
      </c>
      <c r="N86" s="73">
        <f t="shared" si="74"/>
        <v>0.61405151395376056</v>
      </c>
      <c r="O86" s="74">
        <f t="shared" si="75"/>
        <v>0.3072070075111662</v>
      </c>
      <c r="P86" s="75">
        <f t="shared" si="76"/>
        <v>2.2355645930764761E-2</v>
      </c>
      <c r="Q86" s="75">
        <f t="shared" si="77"/>
        <v>0.61441401502233239</v>
      </c>
      <c r="R86" s="75">
        <f t="shared" si="78"/>
        <v>4.4711291861529522E-2</v>
      </c>
      <c r="S86" s="75">
        <f t="shared" si="79"/>
        <v>41.25</v>
      </c>
      <c r="T86" s="76">
        <f t="shared" si="80"/>
        <v>0.61441401502233239</v>
      </c>
      <c r="U86" s="77">
        <f t="shared" si="81"/>
        <v>0.312796822459316</v>
      </c>
      <c r="V86" s="78">
        <f t="shared" si="82"/>
        <v>2.3128674119735862E-2</v>
      </c>
      <c r="W86" s="78">
        <f t="shared" si="83"/>
        <v>0.62559364491863201</v>
      </c>
      <c r="X86" s="78">
        <f t="shared" si="84"/>
        <v>4.6257348239471724E-2</v>
      </c>
      <c r="Y86" s="78">
        <f t="shared" si="85"/>
        <v>41.5</v>
      </c>
      <c r="Z86" s="79">
        <f t="shared" si="86"/>
        <v>0.62559364491863201</v>
      </c>
      <c r="AA86" s="80">
        <f t="shared" si="87"/>
        <v>0.13417106005091267</v>
      </c>
      <c r="AB86" s="80">
        <f t="shared" si="90"/>
        <v>0.60323800718672527</v>
      </c>
      <c r="AC86" s="109">
        <f t="shared" si="92"/>
        <v>-8.198858036934098E-9</v>
      </c>
      <c r="AD86" s="21">
        <f t="shared" si="88"/>
        <v>1.8428813509293425</v>
      </c>
      <c r="AE86" s="82">
        <f t="shared" si="91"/>
        <v>8.7006889472733864</v>
      </c>
      <c r="AF86" s="23">
        <f t="shared" si="89"/>
        <v>8.700689055179712</v>
      </c>
      <c r="AG86" s="110">
        <f t="shared" si="93"/>
        <v>-1.0790632565260694E-7</v>
      </c>
    </row>
    <row r="87" spans="1:33" x14ac:dyDescent="0.25">
      <c r="A87" s="21">
        <v>41.5</v>
      </c>
      <c r="B87" s="23">
        <f t="shared" si="62"/>
        <v>0.5</v>
      </c>
      <c r="C87" s="68">
        <f t="shared" si="63"/>
        <v>0.31279992007566637</v>
      </c>
      <c r="D87" s="69">
        <f t="shared" si="64"/>
        <v>2.3128738545623119E-2</v>
      </c>
      <c r="E87" s="69">
        <f t="shared" si="65"/>
        <v>0.62559984015133274</v>
      </c>
      <c r="F87" s="69">
        <f t="shared" si="66"/>
        <v>4.6257477091246238E-2</v>
      </c>
      <c r="G87" s="69">
        <f t="shared" si="67"/>
        <v>41.5</v>
      </c>
      <c r="H87" s="70">
        <f t="shared" si="68"/>
        <v>0.62559984015133274</v>
      </c>
      <c r="I87" s="71">
        <f t="shared" si="69"/>
        <v>0.31858210471207216</v>
      </c>
      <c r="J87" s="72">
        <f t="shared" si="70"/>
        <v>2.3954333911848365E-2</v>
      </c>
      <c r="K87" s="72">
        <f t="shared" si="71"/>
        <v>0.63716420942414431</v>
      </c>
      <c r="L87" s="72">
        <f t="shared" si="72"/>
        <v>4.7908667823696731E-2</v>
      </c>
      <c r="M87" s="72">
        <f t="shared" si="73"/>
        <v>41.75</v>
      </c>
      <c r="N87" s="73">
        <f t="shared" si="74"/>
        <v>0.63716420942414431</v>
      </c>
      <c r="O87" s="74">
        <f t="shared" si="75"/>
        <v>0.31878850355362848</v>
      </c>
      <c r="P87" s="75">
        <f t="shared" si="76"/>
        <v>2.3958816142042792E-2</v>
      </c>
      <c r="Q87" s="75">
        <f t="shared" si="77"/>
        <v>0.63757700710725695</v>
      </c>
      <c r="R87" s="75">
        <f t="shared" si="78"/>
        <v>4.7917632284085583E-2</v>
      </c>
      <c r="S87" s="75">
        <f t="shared" si="79"/>
        <v>41.75</v>
      </c>
      <c r="T87" s="76">
        <f t="shared" si="80"/>
        <v>0.63757700710725695</v>
      </c>
      <c r="U87" s="77">
        <f t="shared" si="81"/>
        <v>0.32477932814668775</v>
      </c>
      <c r="V87" s="78">
        <f t="shared" si="82"/>
        <v>2.484261613385318E-2</v>
      </c>
      <c r="W87" s="78">
        <f t="shared" si="83"/>
        <v>0.6495586562933755</v>
      </c>
      <c r="X87" s="78">
        <f t="shared" si="84"/>
        <v>4.968523226770636E-2</v>
      </c>
      <c r="Y87" s="78">
        <f t="shared" si="85"/>
        <v>42</v>
      </c>
      <c r="Z87" s="79">
        <f t="shared" si="86"/>
        <v>0.6495586562933755</v>
      </c>
      <c r="AA87" s="80">
        <f t="shared" si="87"/>
        <v>0.14379765478725862</v>
      </c>
      <c r="AB87" s="80">
        <f t="shared" si="90"/>
        <v>0.62559985052854405</v>
      </c>
      <c r="AC87" s="109">
        <f t="shared" si="92"/>
        <v>-1.0377211312473378E-8</v>
      </c>
      <c r="AD87" s="21">
        <f t="shared" si="88"/>
        <v>1.9123204647537555</v>
      </c>
      <c r="AE87" s="82">
        <f t="shared" si="91"/>
        <v>9.0078358390949429</v>
      </c>
      <c r="AF87" s="23">
        <f t="shared" si="89"/>
        <v>9.0078359687300207</v>
      </c>
      <c r="AG87" s="110">
        <f t="shared" si="93"/>
        <v>-1.2963507778351868E-7</v>
      </c>
    </row>
    <row r="88" spans="1:33" x14ac:dyDescent="0.25">
      <c r="A88" s="21">
        <v>42</v>
      </c>
      <c r="B88" s="23">
        <f t="shared" si="62"/>
        <v>0.5</v>
      </c>
      <c r="C88" s="68">
        <f t="shared" si="63"/>
        <v>0.32478305650030292</v>
      </c>
      <c r="D88" s="69">
        <f t="shared" si="64"/>
        <v>2.4842700756658068E-2</v>
      </c>
      <c r="E88" s="69">
        <f t="shared" si="65"/>
        <v>0.64956611300060585</v>
      </c>
      <c r="F88" s="69">
        <f t="shared" si="66"/>
        <v>4.9685401513316137E-2</v>
      </c>
      <c r="G88" s="69">
        <f t="shared" si="67"/>
        <v>42</v>
      </c>
      <c r="H88" s="70">
        <f t="shared" si="68"/>
        <v>0.64956611300060585</v>
      </c>
      <c r="I88" s="71">
        <f t="shared" si="69"/>
        <v>0.33099373168946744</v>
      </c>
      <c r="J88" s="72">
        <f t="shared" si="70"/>
        <v>2.5790563224288136E-2</v>
      </c>
      <c r="K88" s="72">
        <f t="shared" si="71"/>
        <v>0.66198746337893488</v>
      </c>
      <c r="L88" s="72">
        <f t="shared" si="72"/>
        <v>5.1581126448576271E-2</v>
      </c>
      <c r="M88" s="72">
        <f t="shared" si="73"/>
        <v>42.25</v>
      </c>
      <c r="N88" s="73">
        <f t="shared" si="74"/>
        <v>0.66198746337893488</v>
      </c>
      <c r="O88" s="74">
        <f t="shared" si="75"/>
        <v>0.33123069730637494</v>
      </c>
      <c r="P88" s="75">
        <f t="shared" si="76"/>
        <v>2.5796190606565843E-2</v>
      </c>
      <c r="Q88" s="75">
        <f t="shared" si="77"/>
        <v>0.66246139461274989</v>
      </c>
      <c r="R88" s="75">
        <f t="shared" si="78"/>
        <v>5.1592381213131686E-2</v>
      </c>
      <c r="S88" s="75">
        <f t="shared" si="79"/>
        <v>42.25</v>
      </c>
      <c r="T88" s="76">
        <f t="shared" si="80"/>
        <v>0.66246139461274989</v>
      </c>
      <c r="U88" s="77">
        <f t="shared" si="81"/>
        <v>0.33768115180358582</v>
      </c>
      <c r="V88" s="78">
        <f t="shared" si="82"/>
        <v>2.6815457502224763E-2</v>
      </c>
      <c r="W88" s="78">
        <f t="shared" si="83"/>
        <v>0.67536230360717164</v>
      </c>
      <c r="X88" s="78">
        <f t="shared" si="84"/>
        <v>5.3630915004449525E-2</v>
      </c>
      <c r="Y88" s="78">
        <f t="shared" si="85"/>
        <v>42.5</v>
      </c>
      <c r="Z88" s="79">
        <f t="shared" si="86"/>
        <v>0.67536230360717164</v>
      </c>
      <c r="AA88" s="80">
        <f t="shared" si="87"/>
        <v>0.15483166592059078</v>
      </c>
      <c r="AB88" s="80">
        <f t="shared" si="90"/>
        <v>0.64956612632642052</v>
      </c>
      <c r="AC88" s="109">
        <f t="shared" si="92"/>
        <v>-1.3325814673947889E-8</v>
      </c>
      <c r="AD88" s="21">
        <f t="shared" si="88"/>
        <v>1.9869130662955736</v>
      </c>
      <c r="AE88" s="82">
        <f t="shared" si="91"/>
        <v>9.326555916553902</v>
      </c>
      <c r="AF88" s="23">
        <f t="shared" si="89"/>
        <v>9.3265560740357856</v>
      </c>
      <c r="AG88" s="110">
        <f t="shared" si="93"/>
        <v>-1.5748188353370551E-7</v>
      </c>
    </row>
    <row r="89" spans="1:33" x14ac:dyDescent="0.25">
      <c r="A89" s="21">
        <v>42.5</v>
      </c>
      <c r="B89" s="23">
        <f t="shared" si="62"/>
        <v>0.5</v>
      </c>
      <c r="C89" s="68">
        <f t="shared" si="63"/>
        <v>0.33768569329268783</v>
      </c>
      <c r="D89" s="69">
        <f t="shared" si="64"/>
        <v>2.6815570470592916E-2</v>
      </c>
      <c r="E89" s="69">
        <f t="shared" si="65"/>
        <v>0.67537138658537565</v>
      </c>
      <c r="F89" s="69">
        <f t="shared" si="66"/>
        <v>5.3631140941185831E-2</v>
      </c>
      <c r="G89" s="69">
        <f t="shared" si="67"/>
        <v>42.5</v>
      </c>
      <c r="H89" s="70">
        <f t="shared" si="68"/>
        <v>0.67537138658537565</v>
      </c>
      <c r="I89" s="71">
        <f t="shared" si="69"/>
        <v>0.34438958591033608</v>
      </c>
      <c r="J89" s="72">
        <f t="shared" si="70"/>
        <v>2.7913922647509255E-2</v>
      </c>
      <c r="K89" s="72">
        <f t="shared" si="71"/>
        <v>0.68877917182067216</v>
      </c>
      <c r="L89" s="72">
        <f t="shared" si="72"/>
        <v>5.5827845295018511E-2</v>
      </c>
      <c r="M89" s="72">
        <f t="shared" si="73"/>
        <v>42.75</v>
      </c>
      <c r="N89" s="73">
        <f t="shared" si="74"/>
        <v>0.68877917182067216</v>
      </c>
      <c r="O89" s="74">
        <f t="shared" si="75"/>
        <v>0.34466417395456517</v>
      </c>
      <c r="P89" s="75">
        <f t="shared" si="76"/>
        <v>2.7921085889471807E-2</v>
      </c>
      <c r="Q89" s="75">
        <f t="shared" si="77"/>
        <v>0.68932834790913033</v>
      </c>
      <c r="R89" s="75">
        <f t="shared" si="78"/>
        <v>5.5842171778943614E-2</v>
      </c>
      <c r="S89" s="75">
        <f t="shared" si="79"/>
        <v>42.75</v>
      </c>
      <c r="T89" s="76">
        <f t="shared" si="80"/>
        <v>0.68932834790913033</v>
      </c>
      <c r="U89" s="77">
        <f t="shared" si="81"/>
        <v>0.35164623623742375</v>
      </c>
      <c r="V89" s="78">
        <f t="shared" si="82"/>
        <v>2.9108253478078949E-2</v>
      </c>
      <c r="W89" s="78">
        <f t="shared" si="83"/>
        <v>0.7032924724748475</v>
      </c>
      <c r="X89" s="78">
        <f t="shared" si="84"/>
        <v>5.8216506956157897E-2</v>
      </c>
      <c r="Y89" s="78">
        <f t="shared" si="85"/>
        <v>43</v>
      </c>
      <c r="Z89" s="79">
        <f t="shared" si="86"/>
        <v>0.7032924724748475</v>
      </c>
      <c r="AA89" s="80">
        <f t="shared" si="87"/>
        <v>0.16759384102263397</v>
      </c>
      <c r="AB89" s="80">
        <f t="shared" si="90"/>
        <v>0.67537140397985229</v>
      </c>
      <c r="AC89" s="109">
        <f t="shared" si="92"/>
        <v>-1.7394476636845013E-8</v>
      </c>
      <c r="AD89" s="21">
        <f t="shared" si="88"/>
        <v>2.067439449259914</v>
      </c>
      <c r="AE89" s="82">
        <f t="shared" si="91"/>
        <v>9.6577080942698306</v>
      </c>
      <c r="AF89" s="23">
        <f t="shared" si="89"/>
        <v>9.65770828800148</v>
      </c>
      <c r="AG89" s="110">
        <f t="shared" si="93"/>
        <v>-1.937316493894059E-7</v>
      </c>
    </row>
    <row r="90" spans="1:33" x14ac:dyDescent="0.25">
      <c r="A90" s="21">
        <v>43</v>
      </c>
      <c r="B90" s="23">
        <f t="shared" si="62"/>
        <v>0.5</v>
      </c>
      <c r="C90" s="68">
        <f t="shared" si="63"/>
        <v>0.35165184384226711</v>
      </c>
      <c r="D90" s="69">
        <f t="shared" si="64"/>
        <v>2.9108407092134393E-2</v>
      </c>
      <c r="E90" s="69">
        <f t="shared" si="65"/>
        <v>0.70330368768453422</v>
      </c>
      <c r="F90" s="69">
        <f t="shared" si="66"/>
        <v>5.8216814184268786E-2</v>
      </c>
      <c r="G90" s="69">
        <f t="shared" si="67"/>
        <v>43</v>
      </c>
      <c r="H90" s="70">
        <f t="shared" si="68"/>
        <v>0.70330368768453422</v>
      </c>
      <c r="I90" s="71">
        <f t="shared" si="69"/>
        <v>0.3589289456153007</v>
      </c>
      <c r="J90" s="72">
        <f t="shared" si="70"/>
        <v>3.0394650055902219E-2</v>
      </c>
      <c r="K90" s="72">
        <f t="shared" si="71"/>
        <v>0.7178578912306014</v>
      </c>
      <c r="L90" s="72">
        <f t="shared" si="72"/>
        <v>6.0789300111804438E-2</v>
      </c>
      <c r="M90" s="72">
        <f t="shared" si="73"/>
        <v>43.25</v>
      </c>
      <c r="N90" s="73">
        <f t="shared" si="74"/>
        <v>0.7178578912306014</v>
      </c>
      <c r="O90" s="74">
        <f t="shared" si="75"/>
        <v>0.35925050635624267</v>
      </c>
      <c r="P90" s="75">
        <f t="shared" si="76"/>
        <v>3.0403913076403281E-2</v>
      </c>
      <c r="Q90" s="75">
        <f t="shared" si="77"/>
        <v>0.71850101271248534</v>
      </c>
      <c r="R90" s="75">
        <f t="shared" si="78"/>
        <v>6.0807826152806561E-2</v>
      </c>
      <c r="S90" s="75">
        <f t="shared" si="79"/>
        <v>43.25</v>
      </c>
      <c r="T90" s="76">
        <f t="shared" si="80"/>
        <v>0.71850101271248534</v>
      </c>
      <c r="U90" s="77">
        <f t="shared" si="81"/>
        <v>0.36685380038046878</v>
      </c>
      <c r="V90" s="78">
        <f t="shared" si="82"/>
        <v>3.1802385830620304E-2</v>
      </c>
      <c r="W90" s="78">
        <f t="shared" si="83"/>
        <v>0.73370760076093755</v>
      </c>
      <c r="X90" s="78">
        <f t="shared" si="84"/>
        <v>6.3604771661240608E-2</v>
      </c>
      <c r="Y90" s="78">
        <f t="shared" si="85"/>
        <v>43.5</v>
      </c>
      <c r="Z90" s="79">
        <f t="shared" si="86"/>
        <v>0.73370760076093755</v>
      </c>
      <c r="AA90" s="80">
        <f t="shared" si="87"/>
        <v>0.1825079191873657</v>
      </c>
      <c r="AB90" s="80">
        <f t="shared" si="90"/>
        <v>0.70330371081695797</v>
      </c>
      <c r="AC90" s="109">
        <f t="shared" si="92"/>
        <v>-2.3132423754290699E-8</v>
      </c>
      <c r="AD90" s="21">
        <f t="shared" si="88"/>
        <v>2.1548645481658224</v>
      </c>
      <c r="AE90" s="82">
        <f t="shared" si="91"/>
        <v>10.00228133581315</v>
      </c>
      <c r="AF90" s="23">
        <f t="shared" si="89"/>
        <v>10.002281577576481</v>
      </c>
      <c r="AG90" s="110">
        <f t="shared" si="93"/>
        <v>-2.4176333113246073E-7</v>
      </c>
    </row>
    <row r="91" spans="1:33" x14ac:dyDescent="0.25">
      <c r="A91" s="21">
        <v>43.5</v>
      </c>
      <c r="B91" s="23">
        <f t="shared" si="62"/>
        <v>0.5</v>
      </c>
      <c r="C91" s="68">
        <f t="shared" si="63"/>
        <v>0.36686083295962063</v>
      </c>
      <c r="D91" s="69">
        <f t="shared" si="64"/>
        <v>3.1802599175111024E-2</v>
      </c>
      <c r="E91" s="69">
        <f t="shared" si="65"/>
        <v>0.73372166591924126</v>
      </c>
      <c r="F91" s="69">
        <f t="shared" si="66"/>
        <v>6.3605198350222047E-2</v>
      </c>
      <c r="G91" s="69">
        <f t="shared" si="67"/>
        <v>43.5</v>
      </c>
      <c r="H91" s="70">
        <f t="shared" si="68"/>
        <v>0.73372166591924126</v>
      </c>
      <c r="I91" s="71">
        <f t="shared" si="69"/>
        <v>0.37481148275339837</v>
      </c>
      <c r="J91" s="72">
        <f t="shared" si="70"/>
        <v>3.3327301752062582E-2</v>
      </c>
      <c r="K91" s="72">
        <f t="shared" si="71"/>
        <v>0.74962296550679675</v>
      </c>
      <c r="L91" s="72">
        <f t="shared" si="72"/>
        <v>6.6654603504125165E-2</v>
      </c>
      <c r="M91" s="72">
        <f t="shared" si="73"/>
        <v>43.75</v>
      </c>
      <c r="N91" s="73">
        <f t="shared" si="74"/>
        <v>0.74962296550679675</v>
      </c>
      <c r="O91" s="74">
        <f t="shared" si="75"/>
        <v>0.37519265839763627</v>
      </c>
      <c r="P91" s="75">
        <f t="shared" si="76"/>
        <v>3.3339499415418847E-2</v>
      </c>
      <c r="Q91" s="75">
        <f t="shared" si="77"/>
        <v>0.75038531679527254</v>
      </c>
      <c r="R91" s="75">
        <f t="shared" si="78"/>
        <v>6.6678998830837694E-2</v>
      </c>
      <c r="S91" s="75">
        <f t="shared" si="79"/>
        <v>43.75</v>
      </c>
      <c r="T91" s="76">
        <f t="shared" si="80"/>
        <v>0.75038531679527254</v>
      </c>
      <c r="U91" s="77">
        <f t="shared" si="81"/>
        <v>0.38353058266733003</v>
      </c>
      <c r="V91" s="78">
        <f t="shared" si="82"/>
        <v>3.500862803005473E-2</v>
      </c>
      <c r="W91" s="78">
        <f t="shared" si="83"/>
        <v>0.76706116533466007</v>
      </c>
      <c r="X91" s="78">
        <f t="shared" si="84"/>
        <v>7.0017256060109459E-2</v>
      </c>
      <c r="Y91" s="78">
        <f t="shared" si="85"/>
        <v>44</v>
      </c>
      <c r="Z91" s="79">
        <f t="shared" si="86"/>
        <v>0.76706116533466007</v>
      </c>
      <c r="AA91" s="80">
        <f t="shared" si="87"/>
        <v>0.2001448295401286</v>
      </c>
      <c r="AB91" s="80">
        <f t="shared" si="90"/>
        <v>0.7337216973481856</v>
      </c>
      <c r="AC91" s="109">
        <f t="shared" si="92"/>
        <v>-3.1428944335942788E-8</v>
      </c>
      <c r="AD91" s="21">
        <f t="shared" si="88"/>
        <v>2.2503996979290197</v>
      </c>
      <c r="AE91" s="82">
        <f t="shared" si="91"/>
        <v>10.361425427174121</v>
      </c>
      <c r="AF91" s="23">
        <f t="shared" si="89"/>
        <v>10.361425733881562</v>
      </c>
      <c r="AG91" s="110">
        <f t="shared" si="93"/>
        <v>-3.0670744166627628E-7</v>
      </c>
    </row>
    <row r="92" spans="1:33" x14ac:dyDescent="0.25">
      <c r="A92" s="21">
        <v>44</v>
      </c>
      <c r="B92" s="23">
        <f t="shared" si="62"/>
        <v>0.5</v>
      </c>
      <c r="C92" s="68">
        <f t="shared" si="63"/>
        <v>0.38353956258125982</v>
      </c>
      <c r="D92" s="69">
        <f t="shared" si="64"/>
        <v>3.5008931667461489E-2</v>
      </c>
      <c r="E92" s="69">
        <f t="shared" si="65"/>
        <v>0.76707912516251964</v>
      </c>
      <c r="F92" s="69">
        <f t="shared" si="66"/>
        <v>7.0017863334922978E-2</v>
      </c>
      <c r="G92" s="69">
        <f t="shared" si="67"/>
        <v>44</v>
      </c>
      <c r="H92" s="70">
        <f t="shared" si="68"/>
        <v>0.76707912516251964</v>
      </c>
      <c r="I92" s="71">
        <f t="shared" si="69"/>
        <v>0.39229179549812521</v>
      </c>
      <c r="J92" s="72">
        <f t="shared" si="70"/>
        <v>3.684206671260469E-2</v>
      </c>
      <c r="K92" s="72">
        <f t="shared" si="71"/>
        <v>0.78458359099625041</v>
      </c>
      <c r="L92" s="72">
        <f t="shared" si="72"/>
        <v>7.368413342520938E-2</v>
      </c>
      <c r="M92" s="72">
        <f t="shared" si="73"/>
        <v>44.25</v>
      </c>
      <c r="N92" s="73">
        <f t="shared" si="74"/>
        <v>0.78458359099625041</v>
      </c>
      <c r="O92" s="74">
        <f t="shared" si="75"/>
        <v>0.39275007925941097</v>
      </c>
      <c r="P92" s="75">
        <f t="shared" si="76"/>
        <v>3.6858471795599305E-2</v>
      </c>
      <c r="Q92" s="75">
        <f t="shared" si="77"/>
        <v>0.78550015851882193</v>
      </c>
      <c r="R92" s="75">
        <f t="shared" si="78"/>
        <v>7.3716943591198611E-2</v>
      </c>
      <c r="S92" s="75">
        <f t="shared" si="79"/>
        <v>44.25</v>
      </c>
      <c r="T92" s="76">
        <f t="shared" si="80"/>
        <v>0.78550015851882193</v>
      </c>
      <c r="U92" s="77">
        <f t="shared" si="81"/>
        <v>0.40196879847905947</v>
      </c>
      <c r="V92" s="78">
        <f t="shared" si="82"/>
        <v>3.8881464512633718E-2</v>
      </c>
      <c r="W92" s="78">
        <f t="shared" si="83"/>
        <v>0.80393759695811895</v>
      </c>
      <c r="X92" s="78">
        <f t="shared" si="84"/>
        <v>7.7762929025267435E-2</v>
      </c>
      <c r="Y92" s="78">
        <f t="shared" si="85"/>
        <v>44.5</v>
      </c>
      <c r="Z92" s="79">
        <f t="shared" si="86"/>
        <v>0.80393759695811895</v>
      </c>
      <c r="AA92" s="80">
        <f t="shared" si="87"/>
        <v>0.22129147319650319</v>
      </c>
      <c r="AB92" s="80">
        <f t="shared" si="90"/>
        <v>0.76707916893820705</v>
      </c>
      <c r="AC92" s="109">
        <f t="shared" si="92"/>
        <v>-4.3775687408320607E-8</v>
      </c>
      <c r="AD92" s="21">
        <f t="shared" si="88"/>
        <v>2.3555921105753916</v>
      </c>
      <c r="AE92" s="82">
        <f t="shared" si="91"/>
        <v>10.736492043495623</v>
      </c>
      <c r="AF92" s="23">
        <f t="shared" si="89"/>
        <v>10.736492440088615</v>
      </c>
      <c r="AG92" s="110">
        <f t="shared" si="93"/>
        <v>-3.9659299133631976E-7</v>
      </c>
    </row>
    <row r="93" spans="1:33" x14ac:dyDescent="0.25">
      <c r="A93" s="21">
        <v>44.5</v>
      </c>
      <c r="B93" s="23">
        <f t="shared" si="62"/>
        <v>0.5</v>
      </c>
      <c r="C93" s="68">
        <f t="shared" si="63"/>
        <v>0.40198050917923839</v>
      </c>
      <c r="D93" s="69">
        <f t="shared" si="64"/>
        <v>3.8881909214083486E-2</v>
      </c>
      <c r="E93" s="69">
        <f t="shared" si="65"/>
        <v>0.80396101835847678</v>
      </c>
      <c r="F93" s="69">
        <f t="shared" si="66"/>
        <v>7.7763818428166973E-2</v>
      </c>
      <c r="G93" s="69">
        <f t="shared" si="67"/>
        <v>44.5</v>
      </c>
      <c r="H93" s="70">
        <f t="shared" si="68"/>
        <v>0.80396101835847678</v>
      </c>
      <c r="I93" s="71">
        <f t="shared" si="69"/>
        <v>0.41170098648275927</v>
      </c>
      <c r="J93" s="72">
        <f t="shared" si="70"/>
        <v>4.1122947478944377E-2</v>
      </c>
      <c r="K93" s="72">
        <f t="shared" si="71"/>
        <v>0.82340197296551854</v>
      </c>
      <c r="L93" s="72">
        <f t="shared" si="72"/>
        <v>8.2245894957888754E-2</v>
      </c>
      <c r="M93" s="72">
        <f t="shared" si="73"/>
        <v>44.75</v>
      </c>
      <c r="N93" s="73">
        <f t="shared" si="74"/>
        <v>0.82340197296551854</v>
      </c>
      <c r="O93" s="74">
        <f t="shared" si="75"/>
        <v>0.41226124604897446</v>
      </c>
      <c r="P93" s="75">
        <f t="shared" si="76"/>
        <v>4.1145567958600839E-2</v>
      </c>
      <c r="Q93" s="75">
        <f t="shared" si="77"/>
        <v>0.82452249209794892</v>
      </c>
      <c r="R93" s="75">
        <f t="shared" si="78"/>
        <v>8.2291135917201677E-2</v>
      </c>
      <c r="S93" s="75">
        <f t="shared" si="79"/>
        <v>44.75</v>
      </c>
      <c r="T93" s="76">
        <f t="shared" si="80"/>
        <v>0.82452249209794892</v>
      </c>
      <c r="U93" s="77">
        <f t="shared" si="81"/>
        <v>0.42255329315853879</v>
      </c>
      <c r="V93" s="78">
        <f t="shared" si="82"/>
        <v>4.3642552403162463E-2</v>
      </c>
      <c r="W93" s="78">
        <f t="shared" si="83"/>
        <v>0.84510658631707758</v>
      </c>
      <c r="X93" s="78">
        <f t="shared" si="84"/>
        <v>8.7285104806324926E-2</v>
      </c>
      <c r="Y93" s="78">
        <f t="shared" si="85"/>
        <v>45</v>
      </c>
      <c r="Z93" s="79">
        <f t="shared" si="86"/>
        <v>0.84510658631707758</v>
      </c>
      <c r="AA93" s="80">
        <f t="shared" si="87"/>
        <v>0.24706149249233639</v>
      </c>
      <c r="AB93" s="80">
        <f t="shared" si="90"/>
        <v>0.80396108113762421</v>
      </c>
      <c r="AC93" s="109">
        <f t="shared" si="92"/>
        <v>-6.2779147436131666E-8</v>
      </c>
      <c r="AD93" s="21">
        <f t="shared" si="88"/>
        <v>2.4724582674012447</v>
      </c>
      <c r="AE93" s="82">
        <f t="shared" si="91"/>
        <v>11.129090728591521</v>
      </c>
      <c r="AF93" s="23">
        <f t="shared" si="89"/>
        <v>11.129091253023372</v>
      </c>
      <c r="AG93" s="110">
        <f t="shared" si="93"/>
        <v>-5.2443185083461685E-7</v>
      </c>
    </row>
    <row r="94" spans="1:33" x14ac:dyDescent="0.25">
      <c r="A94" s="21">
        <v>45</v>
      </c>
      <c r="B94" s="23">
        <f t="shared" si="62"/>
        <v>0.5</v>
      </c>
      <c r="C94" s="68">
        <f t="shared" si="63"/>
        <v>0.42256895166765152</v>
      </c>
      <c r="D94" s="69">
        <f t="shared" si="64"/>
        <v>4.3643226223219353E-2</v>
      </c>
      <c r="E94" s="69">
        <f t="shared" si="65"/>
        <v>0.84513790333530303</v>
      </c>
      <c r="F94" s="69">
        <f t="shared" si="66"/>
        <v>8.7286452446438706E-2</v>
      </c>
      <c r="G94" s="69">
        <f t="shared" si="67"/>
        <v>45</v>
      </c>
      <c r="H94" s="70">
        <f t="shared" si="68"/>
        <v>0.84513790333530303</v>
      </c>
      <c r="I94" s="71">
        <f t="shared" si="69"/>
        <v>0.43347975822345636</v>
      </c>
      <c r="J94" s="72">
        <f t="shared" si="70"/>
        <v>4.6438153129304952E-2</v>
      </c>
      <c r="K94" s="72">
        <f t="shared" si="71"/>
        <v>0.86695951644691271</v>
      </c>
      <c r="L94" s="72">
        <f t="shared" si="72"/>
        <v>9.2876306258609903E-2</v>
      </c>
      <c r="M94" s="72">
        <f t="shared" si="73"/>
        <v>45.25</v>
      </c>
      <c r="N94" s="73">
        <f t="shared" si="74"/>
        <v>0.86695951644691271</v>
      </c>
      <c r="O94" s="74">
        <f t="shared" si="75"/>
        <v>0.43417848994997776</v>
      </c>
      <c r="P94" s="75">
        <f t="shared" si="76"/>
        <v>4.6470287830182103E-2</v>
      </c>
      <c r="Q94" s="75">
        <f t="shared" si="77"/>
        <v>0.86835697989995553</v>
      </c>
      <c r="R94" s="75">
        <f t="shared" si="78"/>
        <v>9.2940575660364205E-2</v>
      </c>
      <c r="S94" s="75">
        <f t="shared" si="79"/>
        <v>45.25</v>
      </c>
      <c r="T94" s="76">
        <f t="shared" si="80"/>
        <v>0.86835697989995553</v>
      </c>
      <c r="U94" s="77">
        <f t="shared" si="81"/>
        <v>0.44580409558274259</v>
      </c>
      <c r="V94" s="78">
        <f t="shared" si="82"/>
        <v>4.9620855589168157E-2</v>
      </c>
      <c r="W94" s="78">
        <f t="shared" si="83"/>
        <v>0.89160819116548518</v>
      </c>
      <c r="X94" s="78">
        <f t="shared" si="84"/>
        <v>9.9241711178336314E-2</v>
      </c>
      <c r="Y94" s="78">
        <f t="shared" si="85"/>
        <v>45.5</v>
      </c>
      <c r="Z94" s="79">
        <f t="shared" si="86"/>
        <v>0.89160819116548518</v>
      </c>
      <c r="AA94" s="80">
        <f t="shared" si="87"/>
        <v>0.2790809637313616</v>
      </c>
      <c r="AB94" s="80">
        <f t="shared" si="90"/>
        <v>0.84513799655301358</v>
      </c>
      <c r="AC94" s="109">
        <f t="shared" si="92"/>
        <v>-9.3217710550597133E-8</v>
      </c>
      <c r="AD94" s="21">
        <f t="shared" si="88"/>
        <v>2.6036895435972625</v>
      </c>
      <c r="AE94" s="82">
        <f t="shared" si="91"/>
        <v>11.541167106491729</v>
      </c>
      <c r="AF94" s="23">
        <f t="shared" si="89"/>
        <v>11.541167818682837</v>
      </c>
      <c r="AG94" s="110">
        <f t="shared" si="93"/>
        <v>-7.1219110786557849E-7</v>
      </c>
    </row>
    <row r="95" spans="1:33" x14ac:dyDescent="0.25">
      <c r="A95" s="21">
        <v>45.5</v>
      </c>
      <c r="B95" s="23">
        <f t="shared" si="62"/>
        <v>0.5</v>
      </c>
      <c r="C95" s="68">
        <f t="shared" si="63"/>
        <v>0.44582567307121224</v>
      </c>
      <c r="D95" s="69">
        <f t="shared" si="64"/>
        <v>4.9621919288820031E-2</v>
      </c>
      <c r="E95" s="69">
        <f t="shared" si="65"/>
        <v>0.89165134614242447</v>
      </c>
      <c r="F95" s="69">
        <f t="shared" si="66"/>
        <v>9.9243838577640062E-2</v>
      </c>
      <c r="G95" s="69">
        <f t="shared" si="67"/>
        <v>45.5</v>
      </c>
      <c r="H95" s="70">
        <f t="shared" si="68"/>
        <v>0.89165134614242447</v>
      </c>
      <c r="I95" s="71">
        <f t="shared" si="69"/>
        <v>0.45823115289341726</v>
      </c>
      <c r="J95" s="72">
        <f t="shared" si="70"/>
        <v>5.3193345086041621E-2</v>
      </c>
      <c r="K95" s="72">
        <f t="shared" si="71"/>
        <v>0.91646230578683452</v>
      </c>
      <c r="L95" s="72">
        <f t="shared" si="72"/>
        <v>0.10638669017208324</v>
      </c>
      <c r="M95" s="72">
        <f t="shared" si="73"/>
        <v>45.75</v>
      </c>
      <c r="N95" s="73">
        <f t="shared" si="74"/>
        <v>0.91646230578683452</v>
      </c>
      <c r="O95" s="74">
        <f t="shared" si="75"/>
        <v>0.45912400934272263</v>
      </c>
      <c r="P95" s="75">
        <f t="shared" si="76"/>
        <v>5.3240683998547686E-2</v>
      </c>
      <c r="Q95" s="75">
        <f t="shared" si="77"/>
        <v>0.91824801868544526</v>
      </c>
      <c r="R95" s="75">
        <f t="shared" si="78"/>
        <v>0.10648136799709537</v>
      </c>
      <c r="S95" s="75">
        <f t="shared" si="79"/>
        <v>45.75</v>
      </c>
      <c r="T95" s="76">
        <f t="shared" si="80"/>
        <v>0.91824801868544526</v>
      </c>
      <c r="U95" s="77">
        <f t="shared" si="81"/>
        <v>0.47244601507048606</v>
      </c>
      <c r="V95" s="78">
        <f t="shared" si="82"/>
        <v>5.7324928959832773E-2</v>
      </c>
      <c r="W95" s="78">
        <f t="shared" si="83"/>
        <v>0.94489203014097212</v>
      </c>
      <c r="X95" s="78">
        <f t="shared" si="84"/>
        <v>0.11464985791966555</v>
      </c>
      <c r="Y95" s="78">
        <f t="shared" si="85"/>
        <v>46</v>
      </c>
      <c r="Z95" s="79">
        <f t="shared" si="86"/>
        <v>0.94489203014097212</v>
      </c>
      <c r="AA95" s="80">
        <f t="shared" si="87"/>
        <v>0.31981490641783139</v>
      </c>
      <c r="AB95" s="80">
        <f t="shared" si="90"/>
        <v>0.89165149050824055</v>
      </c>
      <c r="AC95" s="109">
        <f t="shared" si="92"/>
        <v>-1.443658160793504E-7</v>
      </c>
      <c r="AD95" s="21">
        <f t="shared" si="88"/>
        <v>2.7529820126139781</v>
      </c>
      <c r="AE95" s="82">
        <f t="shared" si="91"/>
        <v>11.97511536375794</v>
      </c>
      <c r="AF95" s="23">
        <f t="shared" si="89"/>
        <v>11.975116362557117</v>
      </c>
      <c r="AG95" s="110">
        <f t="shared" si="93"/>
        <v>-9.9879917669909446E-7</v>
      </c>
    </row>
    <row r="96" spans="1:33" x14ac:dyDescent="0.25">
      <c r="A96" s="21">
        <v>46</v>
      </c>
      <c r="B96" s="23">
        <f t="shared" si="62"/>
        <v>0.5</v>
      </c>
      <c r="C96" s="68">
        <f t="shared" si="63"/>
        <v>0.47247686970000324</v>
      </c>
      <c r="D96" s="69">
        <f t="shared" si="64"/>
        <v>5.7326694891932629E-2</v>
      </c>
      <c r="E96" s="69">
        <f t="shared" si="65"/>
        <v>0.94495373940000649</v>
      </c>
      <c r="F96" s="69">
        <f t="shared" si="66"/>
        <v>0.11465338978386526</v>
      </c>
      <c r="G96" s="69">
        <f t="shared" si="67"/>
        <v>46</v>
      </c>
      <c r="H96" s="70">
        <f t="shared" si="68"/>
        <v>0.94495373940000649</v>
      </c>
      <c r="I96" s="71">
        <f t="shared" si="69"/>
        <v>0.48680854342298641</v>
      </c>
      <c r="J96" s="72">
        <f t="shared" si="70"/>
        <v>6.2030342743180304E-2</v>
      </c>
      <c r="K96" s="72">
        <f t="shared" si="71"/>
        <v>0.97361708684597281</v>
      </c>
      <c r="L96" s="72">
        <f t="shared" si="72"/>
        <v>0.12406068548636061</v>
      </c>
      <c r="M96" s="72">
        <f t="shared" si="73"/>
        <v>46.25</v>
      </c>
      <c r="N96" s="73">
        <f t="shared" si="74"/>
        <v>0.97361708684597281</v>
      </c>
      <c r="O96" s="74">
        <f t="shared" si="75"/>
        <v>0.48798445538579832</v>
      </c>
      <c r="P96" s="75">
        <f t="shared" si="76"/>
        <v>6.2103304057828948E-2</v>
      </c>
      <c r="Q96" s="75">
        <f t="shared" si="77"/>
        <v>0.97596891077159664</v>
      </c>
      <c r="R96" s="75">
        <f t="shared" si="78"/>
        <v>0.1242066081156579</v>
      </c>
      <c r="S96" s="75">
        <f t="shared" si="79"/>
        <v>46.25</v>
      </c>
      <c r="T96" s="76">
        <f t="shared" si="80"/>
        <v>0.97596891077159664</v>
      </c>
      <c r="U96" s="77">
        <f t="shared" si="81"/>
        <v>0.50352852172891771</v>
      </c>
      <c r="V96" s="78">
        <f t="shared" si="82"/>
        <v>6.7581543737313746E-2</v>
      </c>
      <c r="W96" s="78">
        <f t="shared" si="83"/>
        <v>1.0070570434578354</v>
      </c>
      <c r="X96" s="78">
        <f t="shared" si="84"/>
        <v>0.13516308747462749</v>
      </c>
      <c r="Y96" s="78">
        <f t="shared" si="85"/>
        <v>46.5</v>
      </c>
      <c r="Z96" s="79">
        <f t="shared" si="86"/>
        <v>1.0070570434578354</v>
      </c>
      <c r="AA96" s="80">
        <f t="shared" si="87"/>
        <v>0.37317553223126487</v>
      </c>
      <c r="AB96" s="80">
        <f t="shared" si="90"/>
        <v>0.94495397491121247</v>
      </c>
      <c r="AC96" s="109">
        <f t="shared" si="92"/>
        <v>-2.3551120598153119E-7</v>
      </c>
      <c r="AD96" s="21">
        <f t="shared" si="88"/>
        <v>2.9255913890464904</v>
      </c>
      <c r="AE96" s="82">
        <f t="shared" si="91"/>
        <v>12.433945699193602</v>
      </c>
      <c r="AF96" s="23">
        <f t="shared" si="89"/>
        <v>12.433947156590401</v>
      </c>
      <c r="AG96" s="110">
        <f t="shared" si="93"/>
        <v>-1.457396798798527E-6</v>
      </c>
    </row>
    <row r="97" spans="1:33" x14ac:dyDescent="0.25">
      <c r="A97" s="21">
        <v>46.5</v>
      </c>
      <c r="B97" s="23">
        <f t="shared" si="62"/>
        <v>0.5</v>
      </c>
      <c r="C97" s="68">
        <f t="shared" si="63"/>
        <v>0.50357474330543284</v>
      </c>
      <c r="D97" s="69">
        <f t="shared" si="64"/>
        <v>6.758466745674864E-2</v>
      </c>
      <c r="E97" s="69">
        <f t="shared" si="65"/>
        <v>1.0071494866108657</v>
      </c>
      <c r="F97" s="69">
        <f t="shared" si="66"/>
        <v>0.13516933491349728</v>
      </c>
      <c r="G97" s="69">
        <f t="shared" si="67"/>
        <v>46.5</v>
      </c>
      <c r="H97" s="70">
        <f t="shared" si="68"/>
        <v>1.0071494866108657</v>
      </c>
      <c r="I97" s="71">
        <f t="shared" si="69"/>
        <v>0.52047091016961999</v>
      </c>
      <c r="J97" s="72">
        <f t="shared" si="70"/>
        <v>7.4023289569131942E-2</v>
      </c>
      <c r="K97" s="72">
        <f t="shared" si="71"/>
        <v>1.04094182033924</v>
      </c>
      <c r="L97" s="72">
        <f t="shared" si="72"/>
        <v>0.14804657913826388</v>
      </c>
      <c r="M97" s="72">
        <f t="shared" si="73"/>
        <v>46.75</v>
      </c>
      <c r="N97" s="73">
        <f t="shared" si="74"/>
        <v>1.04094182033924</v>
      </c>
      <c r="O97" s="74">
        <f t="shared" si="75"/>
        <v>0.52208056569771577</v>
      </c>
      <c r="P97" s="75">
        <f t="shared" si="76"/>
        <v>7.4142433925481865E-2</v>
      </c>
      <c r="Q97" s="75">
        <f t="shared" si="77"/>
        <v>1.0441611313954315</v>
      </c>
      <c r="R97" s="75">
        <f t="shared" si="78"/>
        <v>0.14828486785096373</v>
      </c>
      <c r="S97" s="75">
        <f t="shared" si="79"/>
        <v>46.75</v>
      </c>
      <c r="T97" s="76">
        <f t="shared" si="80"/>
        <v>1.0441611313954315</v>
      </c>
      <c r="U97" s="77">
        <f t="shared" si="81"/>
        <v>0.5406459602681738</v>
      </c>
      <c r="V97" s="78">
        <f t="shared" si="82"/>
        <v>8.1823210081722678E-2</v>
      </c>
      <c r="W97" s="78">
        <f t="shared" si="83"/>
        <v>1.0812919205363476</v>
      </c>
      <c r="X97" s="78">
        <f t="shared" si="84"/>
        <v>0.16364642016344536</v>
      </c>
      <c r="Y97" s="78">
        <f t="shared" si="85"/>
        <v>47</v>
      </c>
      <c r="Z97" s="79">
        <f t="shared" si="86"/>
        <v>1.0812919205363476</v>
      </c>
      <c r="AA97" s="80">
        <f t="shared" si="87"/>
        <v>0.44573932452769893</v>
      </c>
      <c r="AB97" s="80">
        <f t="shared" si="90"/>
        <v>1.0071498969497565</v>
      </c>
      <c r="AC97" s="109">
        <f t="shared" si="92"/>
        <v>-4.1033889086605768E-7</v>
      </c>
      <c r="AD97" s="21">
        <f t="shared" si="88"/>
        <v>3.1293236553082782</v>
      </c>
      <c r="AE97" s="82">
        <f t="shared" si="91"/>
        <v>12.921544264034685</v>
      </c>
      <c r="AF97" s="23">
        <f t="shared" si="89"/>
        <v>12.921546499693088</v>
      </c>
      <c r="AG97" s="110">
        <f t="shared" si="93"/>
        <v>-2.2356584032934279E-6</v>
      </c>
    </row>
    <row r="98" spans="1:33" x14ac:dyDescent="0.25">
      <c r="A98" s="21">
        <v>47</v>
      </c>
      <c r="B98" s="23">
        <f t="shared" si="62"/>
        <v>0.5</v>
      </c>
      <c r="C98" s="68">
        <f t="shared" si="63"/>
        <v>0.54071950263207236</v>
      </c>
      <c r="D98" s="69">
        <f t="shared" si="64"/>
        <v>8.1829209410057294E-2</v>
      </c>
      <c r="E98" s="69">
        <f t="shared" si="65"/>
        <v>1.0814390052641447</v>
      </c>
      <c r="F98" s="69">
        <f t="shared" si="66"/>
        <v>0.16365841882011459</v>
      </c>
      <c r="G98" s="69">
        <f t="shared" si="67"/>
        <v>47</v>
      </c>
      <c r="H98" s="70">
        <f t="shared" si="68"/>
        <v>1.0814390052641447</v>
      </c>
      <c r="I98" s="71">
        <f t="shared" si="69"/>
        <v>0.56117680498458666</v>
      </c>
      <c r="J98" s="72">
        <f t="shared" si="70"/>
        <v>9.1104388724427263E-2</v>
      </c>
      <c r="K98" s="72">
        <f t="shared" si="71"/>
        <v>1.1223536099691733</v>
      </c>
      <c r="L98" s="72">
        <f t="shared" si="72"/>
        <v>0.18220877744885453</v>
      </c>
      <c r="M98" s="72">
        <f t="shared" si="73"/>
        <v>47.25</v>
      </c>
      <c r="N98" s="73">
        <f t="shared" si="74"/>
        <v>1.1223536099691733</v>
      </c>
      <c r="O98" s="74">
        <f t="shared" si="75"/>
        <v>0.5634955998131792</v>
      </c>
      <c r="P98" s="75">
        <f t="shared" si="76"/>
        <v>9.1314432985084792E-2</v>
      </c>
      <c r="Q98" s="75">
        <f t="shared" si="77"/>
        <v>1.1269911996263584</v>
      </c>
      <c r="R98" s="75">
        <f t="shared" si="78"/>
        <v>0.18262886597016958</v>
      </c>
      <c r="S98" s="75">
        <f t="shared" si="79"/>
        <v>47.25</v>
      </c>
      <c r="T98" s="76">
        <f t="shared" si="80"/>
        <v>1.1269911996263584</v>
      </c>
      <c r="U98" s="77">
        <f t="shared" si="81"/>
        <v>0.58637671912461475</v>
      </c>
      <c r="V98" s="78">
        <f t="shared" si="82"/>
        <v>0.10274781699601299</v>
      </c>
      <c r="W98" s="78">
        <f t="shared" si="83"/>
        <v>1.1727534382492295</v>
      </c>
      <c r="X98" s="78">
        <f t="shared" si="84"/>
        <v>0.20549563399202597</v>
      </c>
      <c r="Y98" s="78">
        <f t="shared" si="85"/>
        <v>47.5</v>
      </c>
      <c r="Z98" s="79">
        <f t="shared" si="86"/>
        <v>1.1727534382492295</v>
      </c>
      <c r="AA98" s="80">
        <f t="shared" si="87"/>
        <v>0.54941466982509435</v>
      </c>
      <c r="AB98" s="80">
        <f t="shared" si="90"/>
        <v>1.0814397843710397</v>
      </c>
      <c r="AC98" s="109">
        <f t="shared" si="92"/>
        <v>-7.7910689499915975E-7</v>
      </c>
      <c r="AD98" s="21">
        <f t="shared" si="88"/>
        <v>3.3764410313522184</v>
      </c>
      <c r="AE98" s="82">
        <f t="shared" si="91"/>
        <v>13.443098206586065</v>
      </c>
      <c r="AF98" s="23">
        <f t="shared" si="89"/>
        <v>13.443101866679848</v>
      </c>
      <c r="AG98" s="110">
        <f t="shared" si="93"/>
        <v>-3.6600937836084313E-6</v>
      </c>
    </row>
    <row r="99" spans="1:33" x14ac:dyDescent="0.25">
      <c r="A99" s="21">
        <v>47.5</v>
      </c>
      <c r="B99" s="23">
        <f t="shared" si="62"/>
        <v>0.5</v>
      </c>
      <c r="C99" s="68">
        <f t="shared" si="63"/>
        <v>0.58650361668271667</v>
      </c>
      <c r="D99" s="69">
        <f t="shared" si="64"/>
        <v>0.10276069221529813</v>
      </c>
      <c r="E99" s="69">
        <f t="shared" si="65"/>
        <v>1.1730072333654333</v>
      </c>
      <c r="F99" s="69">
        <f t="shared" si="66"/>
        <v>0.20552138443059625</v>
      </c>
      <c r="G99" s="69">
        <f t="shared" si="67"/>
        <v>47.5</v>
      </c>
      <c r="H99" s="70">
        <f t="shared" si="68"/>
        <v>1.1730072333654333</v>
      </c>
      <c r="I99" s="71">
        <f t="shared" si="69"/>
        <v>0.61219378973654115</v>
      </c>
      <c r="J99" s="72">
        <f t="shared" si="70"/>
        <v>0.11710089548922478</v>
      </c>
      <c r="K99" s="72">
        <f t="shared" si="71"/>
        <v>1.2243875794730823</v>
      </c>
      <c r="L99" s="72">
        <f t="shared" si="72"/>
        <v>0.23420179097844956</v>
      </c>
      <c r="M99" s="72">
        <f t="shared" si="73"/>
        <v>47.75</v>
      </c>
      <c r="N99" s="73">
        <f t="shared" si="74"/>
        <v>1.2243875794730823</v>
      </c>
      <c r="O99" s="74">
        <f t="shared" si="75"/>
        <v>0.61577884055502285</v>
      </c>
      <c r="P99" s="75">
        <f t="shared" si="76"/>
        <v>0.11751273046411252</v>
      </c>
      <c r="Q99" s="75">
        <f t="shared" si="77"/>
        <v>1.2315576811100457</v>
      </c>
      <c r="R99" s="75">
        <f t="shared" si="78"/>
        <v>0.23502546092822504</v>
      </c>
      <c r="S99" s="75">
        <f t="shared" si="79"/>
        <v>47.75</v>
      </c>
      <c r="T99" s="76">
        <f t="shared" si="80"/>
        <v>1.2315576811100457</v>
      </c>
      <c r="U99" s="77">
        <f t="shared" si="81"/>
        <v>0.64525998191477296</v>
      </c>
      <c r="V99" s="78">
        <f t="shared" si="82"/>
        <v>0.13605150620472267</v>
      </c>
      <c r="W99" s="78">
        <f t="shared" si="83"/>
        <v>1.2905199638295459</v>
      </c>
      <c r="X99" s="78">
        <f t="shared" si="84"/>
        <v>0.27210301240944534</v>
      </c>
      <c r="Y99" s="78">
        <f t="shared" si="85"/>
        <v>48</v>
      </c>
      <c r="Z99" s="79">
        <f t="shared" si="86"/>
        <v>1.2905199638295459</v>
      </c>
      <c r="AA99" s="80">
        <f t="shared" si="87"/>
        <v>0.70803945032669535</v>
      </c>
      <c r="AB99" s="80">
        <f t="shared" si="90"/>
        <v>1.1730088960085554</v>
      </c>
      <c r="AC99" s="109">
        <f t="shared" si="92"/>
        <v>-1.6626431220689852E-6</v>
      </c>
      <c r="AD99" s="21">
        <f t="shared" si="88"/>
        <v>3.6877088591806175</v>
      </c>
      <c r="AE99" s="82">
        <f t="shared" si="91"/>
        <v>14.005838378478101</v>
      </c>
      <c r="AF99" s="23">
        <f t="shared" si="89"/>
        <v>14.005844921882087</v>
      </c>
      <c r="AG99" s="110">
        <f t="shared" si="93"/>
        <v>-6.5434039857592552E-6</v>
      </c>
    </row>
    <row r="100" spans="1:33" x14ac:dyDescent="0.25">
      <c r="A100" s="21">
        <v>48</v>
      </c>
      <c r="B100" s="23">
        <f t="shared" ref="B100:B131" si="94">A101-A100</f>
        <v>0.5</v>
      </c>
      <c r="C100" s="68">
        <f t="shared" ref="C100:C131" si="95">B100*E100</f>
        <v>0.64550563721938126</v>
      </c>
      <c r="D100" s="69">
        <f t="shared" ref="D100:D111" si="96">B100*F100</f>
        <v>0.13608387198117516</v>
      </c>
      <c r="E100" s="69">
        <f t="shared" ref="E100:E111" si="97">H100</f>
        <v>1.2910112744387625</v>
      </c>
      <c r="F100" s="69">
        <f t="shared" ref="F100:F131" si="98">-$AK$5*SQRT(1+H100^2)/(G100-$AJ$5)</f>
        <v>0.27216774396235033</v>
      </c>
      <c r="G100" s="69">
        <f t="shared" ref="G100:G111" si="99">A100</f>
        <v>48</v>
      </c>
      <c r="H100" s="70">
        <f t="shared" ref="H100:H131" si="100">1/2*((1-G100/$AJ$5)^(-$AK$5)-(1-G100/$AJ$5)^($AK$5))</f>
        <v>1.2910112744387625</v>
      </c>
      <c r="I100" s="71">
        <f t="shared" ref="I100:I111" si="101">B100*K100</f>
        <v>0.67952660521467501</v>
      </c>
      <c r="J100" s="72">
        <f t="shared" ref="J100:J111" si="102">B100*L100</f>
        <v>0.16069648942112905</v>
      </c>
      <c r="K100" s="72">
        <f t="shared" ref="K100:K111" si="103">N100</f>
        <v>1.35905321042935</v>
      </c>
      <c r="L100" s="72">
        <f t="shared" ref="L100:L131" si="104">-$AK$5*SQRT(1+N100^2)/(M100-$AJ$5)</f>
        <v>0.32139297884225809</v>
      </c>
      <c r="M100" s="72">
        <f t="shared" ref="M100:M111" si="105">A100+B100/2</f>
        <v>48.25</v>
      </c>
      <c r="N100" s="73">
        <f t="shared" ref="N100:N111" si="106">H100+D100/2</f>
        <v>1.35905321042935</v>
      </c>
      <c r="O100" s="74">
        <f t="shared" ref="O100:O111" si="107">B100*Q100</f>
        <v>0.68567975957466354</v>
      </c>
      <c r="P100" s="75">
        <f t="shared" ref="P100:P111" si="108">B100*R100</f>
        <v>0.16164199771843926</v>
      </c>
      <c r="Q100" s="75">
        <f t="shared" ref="Q100:Q111" si="109">T100</f>
        <v>1.3713595191493271</v>
      </c>
      <c r="R100" s="75">
        <f t="shared" ref="R100:R131" si="110">-$AK$5*SQRT(1+T100^2)/(S100-$AJ$5)</f>
        <v>0.32328399543687852</v>
      </c>
      <c r="S100" s="75">
        <f t="shared" ref="S100:S111" si="111">A100+B100/2</f>
        <v>48.25</v>
      </c>
      <c r="T100" s="76">
        <f t="shared" ref="T100:T111" si="112">H100+J100/2</f>
        <v>1.3713595191493271</v>
      </c>
      <c r="U100" s="77">
        <f t="shared" ref="U100:U111" si="113">B100*W100</f>
        <v>0.72632663607860093</v>
      </c>
      <c r="V100" s="78">
        <f t="shared" ref="V100:V111" si="114">B100*X100</f>
        <v>0.19595292736289174</v>
      </c>
      <c r="W100" s="78">
        <f t="shared" ref="W100:W111" si="115">Z100</f>
        <v>1.4526532721572019</v>
      </c>
      <c r="X100" s="78">
        <f t="shared" ref="X100:X131" si="116">-$AK$5*SQRT(1+Z100^2)/(Y100-$AJ$5)</f>
        <v>0.39190585472578349</v>
      </c>
      <c r="Y100" s="78">
        <f t="shared" ref="Y100:Y111" si="117">A100+B100</f>
        <v>48.5</v>
      </c>
      <c r="Z100" s="79">
        <f t="shared" ref="Z100:Z111" si="118">H100+P100</f>
        <v>1.4526532721572019</v>
      </c>
      <c r="AA100" s="80">
        <f t="shared" ref="AA100:AA111" si="119">D100+2*J100+2*P100+V100</f>
        <v>0.97671377362320344</v>
      </c>
      <c r="AB100" s="80">
        <f t="shared" si="90"/>
        <v>1.2910154710630046</v>
      </c>
      <c r="AC100" s="109">
        <f t="shared" si="92"/>
        <v>-4.1966242421143107E-6</v>
      </c>
      <c r="AD100" s="21">
        <f t="shared" ref="AD100:AD111" si="120">C100+2*I100+2*O100+U100</f>
        <v>4.1022450028766588</v>
      </c>
      <c r="AE100" s="82">
        <f t="shared" si="91"/>
        <v>14.620456521674871</v>
      </c>
      <c r="AF100" s="23">
        <f t="shared" ref="AF100:AF111" si="121">$AJ$5/2*((1-A100/$AJ$5)^(1-$AK$5)/($AK$5-1)+(1-A100/$AJ$5)^(1+$AK$5)/($AK$5+1) ) - $AJ$5*$AK$5/($AK$5^2-1)</f>
        <v>14.620469784682205</v>
      </c>
      <c r="AG100" s="110">
        <f t="shared" si="93"/>
        <v>-1.3263007334174404E-5</v>
      </c>
    </row>
    <row r="101" spans="1:33" x14ac:dyDescent="0.25">
      <c r="A101" s="21">
        <v>48.5</v>
      </c>
      <c r="B101" s="23">
        <f t="shared" si="94"/>
        <v>0.5</v>
      </c>
      <c r="C101" s="68">
        <f t="shared" si="95"/>
        <v>0.7268936745225113</v>
      </c>
      <c r="D101" s="69">
        <f t="shared" si="96"/>
        <v>0.19605673329337872</v>
      </c>
      <c r="E101" s="69">
        <f t="shared" si="97"/>
        <v>1.4537873490450226</v>
      </c>
      <c r="F101" s="69">
        <f t="shared" si="98"/>
        <v>0.39211346658675744</v>
      </c>
      <c r="G101" s="69">
        <f t="shared" si="99"/>
        <v>48.5</v>
      </c>
      <c r="H101" s="70">
        <f t="shared" si="100"/>
        <v>1.4537873490450226</v>
      </c>
      <c r="I101" s="71">
        <f t="shared" si="101"/>
        <v>0.77590785784585603</v>
      </c>
      <c r="J101" s="72">
        <f t="shared" si="102"/>
        <v>0.24614835690760986</v>
      </c>
      <c r="K101" s="72">
        <f t="shared" si="103"/>
        <v>1.5518157156917121</v>
      </c>
      <c r="L101" s="72">
        <f t="shared" si="104"/>
        <v>0.49229671381521972</v>
      </c>
      <c r="M101" s="72">
        <f t="shared" si="105"/>
        <v>48.75</v>
      </c>
      <c r="N101" s="73">
        <f t="shared" si="106"/>
        <v>1.5518157156917121</v>
      </c>
      <c r="O101" s="74">
        <f t="shared" si="107"/>
        <v>0.78843076374941379</v>
      </c>
      <c r="P101" s="75">
        <f t="shared" si="108"/>
        <v>0.24896201501990656</v>
      </c>
      <c r="Q101" s="75">
        <f t="shared" si="109"/>
        <v>1.5768615274988276</v>
      </c>
      <c r="R101" s="75">
        <f t="shared" si="110"/>
        <v>0.49792403003981311</v>
      </c>
      <c r="S101" s="75">
        <f t="shared" si="111"/>
        <v>48.75</v>
      </c>
      <c r="T101" s="76">
        <f t="shared" si="112"/>
        <v>1.5768615274988276</v>
      </c>
      <c r="U101" s="77">
        <f t="shared" si="113"/>
        <v>0.85137468203246458</v>
      </c>
      <c r="V101" s="78">
        <f t="shared" si="114"/>
        <v>0.32911309255260907</v>
      </c>
      <c r="W101" s="78">
        <f t="shared" si="115"/>
        <v>1.7027493640649292</v>
      </c>
      <c r="X101" s="78">
        <f t="shared" si="116"/>
        <v>0.65822618510521813</v>
      </c>
      <c r="Y101" s="78">
        <f t="shared" si="117"/>
        <v>49</v>
      </c>
      <c r="Z101" s="79">
        <f t="shared" si="118"/>
        <v>1.7027493640649292</v>
      </c>
      <c r="AA101" s="80">
        <f t="shared" si="119"/>
        <v>1.5153905697010206</v>
      </c>
      <c r="AB101" s="80">
        <f t="shared" ref="AB101:AB111" si="122">AB100+AA100/6</f>
        <v>1.4538011000002051</v>
      </c>
      <c r="AC101" s="109">
        <f t="shared" si="92"/>
        <v>-1.3750955182523228E-5</v>
      </c>
      <c r="AD101" s="21">
        <f t="shared" si="120"/>
        <v>4.7069455997455147</v>
      </c>
      <c r="AE101" s="82">
        <f t="shared" ref="AE101:AE111" si="123">AE100+AD100/6</f>
        <v>15.304164022154314</v>
      </c>
      <c r="AF101" s="23">
        <f t="shared" si="121"/>
        <v>15.304196636188793</v>
      </c>
      <c r="AG101" s="110">
        <f t="shared" si="93"/>
        <v>-3.2614034479294673E-5</v>
      </c>
    </row>
    <row r="102" spans="1:33" x14ac:dyDescent="0.25">
      <c r="A102" s="21">
        <v>49</v>
      </c>
      <c r="B102" s="23">
        <f t="shared" si="94"/>
        <v>0.10000000000000142</v>
      </c>
      <c r="C102" s="68">
        <f t="shared" si="95"/>
        <v>0.17062948684904711</v>
      </c>
      <c r="D102" s="69">
        <f t="shared" si="96"/>
        <v>6.5924554338332192E-2</v>
      </c>
      <c r="E102" s="69">
        <f t="shared" si="97"/>
        <v>1.7062948684904469</v>
      </c>
      <c r="F102" s="69">
        <f t="shared" si="98"/>
        <v>0.65924554338331254</v>
      </c>
      <c r="G102" s="69">
        <f t="shared" si="99"/>
        <v>49</v>
      </c>
      <c r="H102" s="70">
        <f t="shared" si="100"/>
        <v>1.7062948684904469</v>
      </c>
      <c r="I102" s="71">
        <f t="shared" si="101"/>
        <v>0.17392571456596376</v>
      </c>
      <c r="J102" s="72">
        <f t="shared" si="102"/>
        <v>7.0394530086404478E-2</v>
      </c>
      <c r="K102" s="72">
        <f t="shared" si="103"/>
        <v>1.7392571456596129</v>
      </c>
      <c r="L102" s="72">
        <f t="shared" si="104"/>
        <v>0.70394530086403484</v>
      </c>
      <c r="M102" s="72">
        <f t="shared" si="105"/>
        <v>49.05</v>
      </c>
      <c r="N102" s="73">
        <f t="shared" si="106"/>
        <v>1.7392571456596129</v>
      </c>
      <c r="O102" s="74">
        <f t="shared" si="107"/>
        <v>0.17414921335336739</v>
      </c>
      <c r="P102" s="75">
        <f t="shared" si="108"/>
        <v>7.0462525494899231E-2</v>
      </c>
      <c r="Q102" s="75">
        <f t="shared" si="109"/>
        <v>1.7414921335336491</v>
      </c>
      <c r="R102" s="75">
        <f t="shared" si="110"/>
        <v>0.70462525494898232</v>
      </c>
      <c r="S102" s="75">
        <f t="shared" si="111"/>
        <v>49.05</v>
      </c>
      <c r="T102" s="76">
        <f t="shared" si="112"/>
        <v>1.7414921335336491</v>
      </c>
      <c r="U102" s="77">
        <f t="shared" si="113"/>
        <v>0.17767573939853712</v>
      </c>
      <c r="V102" s="78">
        <f t="shared" si="114"/>
        <v>7.551257707434178E-2</v>
      </c>
      <c r="W102" s="78">
        <f t="shared" si="115"/>
        <v>1.776757393985346</v>
      </c>
      <c r="X102" s="78">
        <f t="shared" si="116"/>
        <v>0.75512577074340703</v>
      </c>
      <c r="Y102" s="78">
        <f t="shared" si="117"/>
        <v>49.1</v>
      </c>
      <c r="Z102" s="79">
        <f t="shared" si="118"/>
        <v>1.776757393985346</v>
      </c>
      <c r="AA102" s="80">
        <f t="shared" si="119"/>
        <v>0.42315124257528136</v>
      </c>
      <c r="AB102" s="80">
        <f t="shared" si="122"/>
        <v>1.7063661949503752</v>
      </c>
      <c r="AC102" s="109">
        <f t="shared" si="92"/>
        <v>-7.1326459928355845E-5</v>
      </c>
      <c r="AD102" s="21">
        <f t="shared" si="120"/>
        <v>1.0444550820862466</v>
      </c>
      <c r="AE102" s="82">
        <f t="shared" si="123"/>
        <v>16.088654955445232</v>
      </c>
      <c r="AF102" s="23">
        <f t="shared" si="121"/>
        <v>16.088767036642018</v>
      </c>
      <c r="AG102" s="110">
        <f t="shared" si="93"/>
        <v>-1.1208119678585149E-4</v>
      </c>
    </row>
    <row r="103" spans="1:33" x14ac:dyDescent="0.25">
      <c r="A103" s="30">
        <v>49.1</v>
      </c>
      <c r="B103" s="36">
        <f t="shared" si="94"/>
        <v>0.10000000000000142</v>
      </c>
      <c r="C103" s="83">
        <f t="shared" si="95"/>
        <v>0.17768200012117996</v>
      </c>
      <c r="D103" s="84">
        <f t="shared" si="96"/>
        <v>7.5514597801210961E-2</v>
      </c>
      <c r="E103" s="84">
        <f t="shared" si="97"/>
        <v>1.7768200012117743</v>
      </c>
      <c r="F103" s="84">
        <f t="shared" si="98"/>
        <v>0.75514597801209893</v>
      </c>
      <c r="G103" s="84">
        <f t="shared" si="99"/>
        <v>49.1</v>
      </c>
      <c r="H103" s="85">
        <f t="shared" si="100"/>
        <v>1.7768200012117743</v>
      </c>
      <c r="I103" s="100">
        <f t="shared" si="101"/>
        <v>0.18145773001124055</v>
      </c>
      <c r="J103" s="86">
        <f t="shared" si="102"/>
        <v>8.1250234347003583E-2</v>
      </c>
      <c r="K103" s="86">
        <f t="shared" si="103"/>
        <v>1.8145773001123797</v>
      </c>
      <c r="L103" s="86">
        <f t="shared" si="104"/>
        <v>0.81250234347002426</v>
      </c>
      <c r="M103" s="86">
        <f t="shared" si="105"/>
        <v>49.150000000000006</v>
      </c>
      <c r="N103" s="87">
        <f t="shared" si="106"/>
        <v>1.8145773001123797</v>
      </c>
      <c r="O103" s="88">
        <f t="shared" si="107"/>
        <v>0.18174451183853019</v>
      </c>
      <c r="P103" s="89">
        <f t="shared" si="108"/>
        <v>8.1348749256058187E-2</v>
      </c>
      <c r="Q103" s="89">
        <f t="shared" si="109"/>
        <v>1.817445118385276</v>
      </c>
      <c r="R103" s="89">
        <f t="shared" si="110"/>
        <v>0.81348749256057029</v>
      </c>
      <c r="S103" s="89">
        <f t="shared" si="111"/>
        <v>49.150000000000006</v>
      </c>
      <c r="T103" s="90">
        <f t="shared" si="112"/>
        <v>1.817445118385276</v>
      </c>
      <c r="U103" s="91">
        <f t="shared" si="113"/>
        <v>0.1858168750467859</v>
      </c>
      <c r="V103" s="92">
        <f t="shared" si="114"/>
        <v>8.7923490110556238E-2</v>
      </c>
      <c r="W103" s="92">
        <f t="shared" si="115"/>
        <v>1.8581687504678326</v>
      </c>
      <c r="X103" s="92">
        <f t="shared" si="116"/>
        <v>0.87923490110554992</v>
      </c>
      <c r="Y103" s="92">
        <f t="shared" si="117"/>
        <v>49.2</v>
      </c>
      <c r="Z103" s="93">
        <f t="shared" si="118"/>
        <v>1.8581687504678326</v>
      </c>
      <c r="AA103" s="81">
        <f t="shared" si="119"/>
        <v>0.48863605511789077</v>
      </c>
      <c r="AB103" s="81">
        <f t="shared" si="122"/>
        <v>1.7768914020462554</v>
      </c>
      <c r="AC103" s="109">
        <f t="shared" si="92"/>
        <v>-7.1400834481094577E-5</v>
      </c>
      <c r="AD103" s="96">
        <f t="shared" si="120"/>
        <v>1.0899033588675073</v>
      </c>
      <c r="AE103" s="101">
        <f t="shared" si="123"/>
        <v>16.262730802459608</v>
      </c>
      <c r="AF103" s="36">
        <f t="shared" si="121"/>
        <v>16.262842976309553</v>
      </c>
      <c r="AG103" s="110">
        <f t="shared" si="93"/>
        <v>-1.121738499456626E-4</v>
      </c>
    </row>
    <row r="104" spans="1:33" x14ac:dyDescent="0.25">
      <c r="A104" s="21">
        <v>49.2</v>
      </c>
      <c r="B104" s="23">
        <f t="shared" si="94"/>
        <v>9.9999999999994316E-2</v>
      </c>
      <c r="C104" s="68">
        <f t="shared" si="95"/>
        <v>0.18582592099706599</v>
      </c>
      <c r="D104" s="69">
        <f t="shared" si="96"/>
        <v>8.7926809164567812E-2</v>
      </c>
      <c r="E104" s="69">
        <f t="shared" si="97"/>
        <v>1.8582592099707655</v>
      </c>
      <c r="F104" s="69">
        <f t="shared" si="98"/>
        <v>0.87926809164572806</v>
      </c>
      <c r="G104" s="69">
        <f t="shared" si="99"/>
        <v>49.2</v>
      </c>
      <c r="H104" s="70">
        <f t="shared" si="100"/>
        <v>1.8582592099707655</v>
      </c>
      <c r="I104" s="71">
        <f t="shared" si="101"/>
        <v>0.19022226145529414</v>
      </c>
      <c r="J104" s="72">
        <f t="shared" si="102"/>
        <v>9.5513694968581017E-2</v>
      </c>
      <c r="K104" s="72">
        <f t="shared" si="103"/>
        <v>1.9022226145530494</v>
      </c>
      <c r="L104" s="72">
        <f t="shared" si="104"/>
        <v>0.95513694968586449</v>
      </c>
      <c r="M104" s="72">
        <f t="shared" si="105"/>
        <v>49.25</v>
      </c>
      <c r="N104" s="73">
        <f t="shared" si="106"/>
        <v>1.9022226145530494</v>
      </c>
      <c r="O104" s="74">
        <f t="shared" si="107"/>
        <v>0.19060160574549476</v>
      </c>
      <c r="P104" s="75">
        <f t="shared" si="108"/>
        <v>9.5662959910389381E-2</v>
      </c>
      <c r="Q104" s="75">
        <f t="shared" si="109"/>
        <v>1.906016057455056</v>
      </c>
      <c r="R104" s="75">
        <f t="shared" si="110"/>
        <v>0.95662959910394818</v>
      </c>
      <c r="S104" s="75">
        <f t="shared" si="111"/>
        <v>49.25</v>
      </c>
      <c r="T104" s="76">
        <f t="shared" si="112"/>
        <v>1.906016057455056</v>
      </c>
      <c r="U104" s="77">
        <f t="shared" si="113"/>
        <v>0.19539221698810438</v>
      </c>
      <c r="V104" s="78">
        <f t="shared" si="114"/>
        <v>0.10452149738143948</v>
      </c>
      <c r="W104" s="78">
        <f t="shared" si="115"/>
        <v>1.9539221698811549</v>
      </c>
      <c r="X104" s="78">
        <f t="shared" si="116"/>
        <v>1.0452149738144543</v>
      </c>
      <c r="Y104" s="78">
        <f t="shared" si="117"/>
        <v>49.3</v>
      </c>
      <c r="Z104" s="79">
        <f t="shared" si="118"/>
        <v>1.9539221698811549</v>
      </c>
      <c r="AA104" s="80">
        <f t="shared" si="119"/>
        <v>0.5748016163039481</v>
      </c>
      <c r="AB104" s="80">
        <f t="shared" si="122"/>
        <v>1.8583307445659039</v>
      </c>
      <c r="AC104" s="109">
        <f t="shared" si="92"/>
        <v>-7.153459513831173E-5</v>
      </c>
      <c r="AD104" s="21">
        <f t="shared" si="120"/>
        <v>1.1428658723867482</v>
      </c>
      <c r="AE104" s="82">
        <f t="shared" si="123"/>
        <v>16.44438136227086</v>
      </c>
      <c r="AF104" s="23">
        <f t="shared" si="121"/>
        <v>16.444493685041401</v>
      </c>
      <c r="AG104" s="110">
        <f t="shared" si="93"/>
        <v>-1.1232277054062934E-4</v>
      </c>
    </row>
    <row r="105" spans="1:33" x14ac:dyDescent="0.25">
      <c r="A105" s="21">
        <v>49.3</v>
      </c>
      <c r="B105" s="23">
        <f t="shared" si="94"/>
        <v>0.10000000000000142</v>
      </c>
      <c r="C105" s="68">
        <f t="shared" si="95"/>
        <v>0.19540592202068741</v>
      </c>
      <c r="D105" s="69">
        <f t="shared" si="96"/>
        <v>0.10452730698211388</v>
      </c>
      <c r="E105" s="69">
        <f t="shared" si="97"/>
        <v>1.9540592202068463</v>
      </c>
      <c r="F105" s="69">
        <f t="shared" si="98"/>
        <v>1.0452730698211239</v>
      </c>
      <c r="G105" s="69">
        <f t="shared" si="99"/>
        <v>49.3</v>
      </c>
      <c r="H105" s="70">
        <f t="shared" si="100"/>
        <v>1.9540592202068463</v>
      </c>
      <c r="I105" s="71">
        <f t="shared" si="101"/>
        <v>0.20063228736979319</v>
      </c>
      <c r="J105" s="72">
        <f t="shared" si="102"/>
        <v>0.11496026210525782</v>
      </c>
      <c r="K105" s="72">
        <f t="shared" si="103"/>
        <v>2.0063228736979033</v>
      </c>
      <c r="L105" s="72">
        <f t="shared" si="104"/>
        <v>1.1496026210525618</v>
      </c>
      <c r="M105" s="72">
        <f t="shared" si="105"/>
        <v>49.349999999999994</v>
      </c>
      <c r="N105" s="73">
        <f t="shared" si="106"/>
        <v>2.0063228736979033</v>
      </c>
      <c r="O105" s="74">
        <f t="shared" si="107"/>
        <v>0.20115393512595039</v>
      </c>
      <c r="P105" s="75">
        <f t="shared" si="108"/>
        <v>0.11519974433898329</v>
      </c>
      <c r="Q105" s="75">
        <f t="shared" si="109"/>
        <v>2.0115393512594753</v>
      </c>
      <c r="R105" s="75">
        <f t="shared" si="110"/>
        <v>1.1519974433898166</v>
      </c>
      <c r="S105" s="75">
        <f t="shared" si="111"/>
        <v>49.349999999999994</v>
      </c>
      <c r="T105" s="76">
        <f t="shared" si="112"/>
        <v>2.0115393512594753</v>
      </c>
      <c r="U105" s="77">
        <f t="shared" si="113"/>
        <v>0.20692589645458589</v>
      </c>
      <c r="V105" s="78">
        <f t="shared" si="114"/>
        <v>0.12767910033198299</v>
      </c>
      <c r="W105" s="78">
        <f t="shared" si="115"/>
        <v>2.0692589645458295</v>
      </c>
      <c r="X105" s="78">
        <f t="shared" si="116"/>
        <v>1.2767910033198118</v>
      </c>
      <c r="Y105" s="78">
        <f t="shared" si="117"/>
        <v>49.4</v>
      </c>
      <c r="Z105" s="79">
        <f t="shared" si="118"/>
        <v>2.0692589645458295</v>
      </c>
      <c r="AA105" s="80">
        <f t="shared" si="119"/>
        <v>0.69252642020257915</v>
      </c>
      <c r="AB105" s="80">
        <f t="shared" si="122"/>
        <v>1.9541310139498953</v>
      </c>
      <c r="AC105" s="109">
        <f t="shared" si="92"/>
        <v>-7.1793743048997882E-5</v>
      </c>
      <c r="AD105" s="21">
        <f t="shared" si="120"/>
        <v>1.2059042634667605</v>
      </c>
      <c r="AE105" s="82">
        <f t="shared" si="123"/>
        <v>16.634859007668652</v>
      </c>
      <c r="AF105" s="23">
        <f t="shared" si="121"/>
        <v>16.634971584348211</v>
      </c>
      <c r="AG105" s="110">
        <f t="shared" si="93"/>
        <v>-1.1257667955888451E-4</v>
      </c>
    </row>
    <row r="106" spans="1:33" x14ac:dyDescent="0.25">
      <c r="A106" s="21">
        <v>49.4</v>
      </c>
      <c r="B106" s="23">
        <f t="shared" si="94"/>
        <v>0.10000000000000142</v>
      </c>
      <c r="C106" s="68">
        <f t="shared" si="95"/>
        <v>0.20694797375854429</v>
      </c>
      <c r="D106" s="69">
        <f t="shared" si="96"/>
        <v>0.12769014367200596</v>
      </c>
      <c r="E106" s="69">
        <f t="shared" si="97"/>
        <v>2.0694797375854135</v>
      </c>
      <c r="F106" s="69">
        <f t="shared" si="98"/>
        <v>1.2769014367200415</v>
      </c>
      <c r="G106" s="69">
        <f t="shared" si="99"/>
        <v>49.4</v>
      </c>
      <c r="H106" s="70">
        <f t="shared" si="100"/>
        <v>2.0694797375854135</v>
      </c>
      <c r="I106" s="71">
        <f t="shared" si="101"/>
        <v>0.21333248094214469</v>
      </c>
      <c r="J106" s="72">
        <f t="shared" si="102"/>
        <v>0.14279223565011603</v>
      </c>
      <c r="K106" s="72">
        <f t="shared" si="103"/>
        <v>2.1333248094214166</v>
      </c>
      <c r="L106" s="72">
        <f t="shared" si="104"/>
        <v>1.4279223565011401</v>
      </c>
      <c r="M106" s="72">
        <f t="shared" si="105"/>
        <v>49.45</v>
      </c>
      <c r="N106" s="73">
        <f t="shared" si="106"/>
        <v>2.1333248094214166</v>
      </c>
      <c r="O106" s="74">
        <f t="shared" si="107"/>
        <v>0.2140875855410502</v>
      </c>
      <c r="P106" s="75">
        <f t="shared" si="108"/>
        <v>0.14320674053780691</v>
      </c>
      <c r="Q106" s="75">
        <f t="shared" si="109"/>
        <v>2.1408758554104717</v>
      </c>
      <c r="R106" s="75">
        <f t="shared" si="110"/>
        <v>1.4320674053780487</v>
      </c>
      <c r="S106" s="75">
        <f t="shared" si="111"/>
        <v>49.45</v>
      </c>
      <c r="T106" s="76">
        <f t="shared" si="112"/>
        <v>2.1408758554104717</v>
      </c>
      <c r="U106" s="77">
        <f t="shared" si="113"/>
        <v>0.22126864781232516</v>
      </c>
      <c r="V106" s="78">
        <f t="shared" si="114"/>
        <v>0.16187761427104952</v>
      </c>
      <c r="W106" s="78">
        <f t="shared" si="115"/>
        <v>2.2126864781232203</v>
      </c>
      <c r="X106" s="78">
        <f t="shared" si="116"/>
        <v>1.6187761427104723</v>
      </c>
      <c r="Y106" s="78">
        <f t="shared" si="117"/>
        <v>49.5</v>
      </c>
      <c r="Z106" s="79">
        <f t="shared" si="118"/>
        <v>2.2126864781232203</v>
      </c>
      <c r="AA106" s="80">
        <f t="shared" si="119"/>
        <v>0.86156571031890139</v>
      </c>
      <c r="AB106" s="80">
        <f t="shared" si="122"/>
        <v>2.0695520839836585</v>
      </c>
      <c r="AC106" s="109">
        <f t="shared" si="92"/>
        <v>-7.234639824504896E-5</v>
      </c>
      <c r="AD106" s="21">
        <f t="shared" si="120"/>
        <v>1.2830567545372593</v>
      </c>
      <c r="AE106" s="82">
        <f t="shared" si="123"/>
        <v>16.835843051579779</v>
      </c>
      <c r="AF106" s="23">
        <f t="shared" si="121"/>
        <v>16.835956095258226</v>
      </c>
      <c r="AG106" s="110">
        <f t="shared" si="93"/>
        <v>-1.1304367844644503E-4</v>
      </c>
    </row>
    <row r="107" spans="1:33" x14ac:dyDescent="0.25">
      <c r="A107" s="21">
        <v>49.5</v>
      </c>
      <c r="B107" s="23">
        <f t="shared" si="94"/>
        <v>0.10000000000000142</v>
      </c>
      <c r="C107" s="68">
        <f t="shared" si="95"/>
        <v>0.22130726823048258</v>
      </c>
      <c r="D107" s="69">
        <f t="shared" si="96"/>
        <v>0.16190107675386781</v>
      </c>
      <c r="E107" s="69">
        <f t="shared" si="97"/>
        <v>2.2130726823047944</v>
      </c>
      <c r="F107" s="69">
        <f t="shared" si="98"/>
        <v>1.6190107675386551</v>
      </c>
      <c r="G107" s="69">
        <f t="shared" si="99"/>
        <v>49.5</v>
      </c>
      <c r="H107" s="70">
        <f t="shared" si="100"/>
        <v>2.2130726823047944</v>
      </c>
      <c r="I107" s="71">
        <f t="shared" si="101"/>
        <v>0.22940232206817607</v>
      </c>
      <c r="J107" s="72">
        <f t="shared" si="102"/>
        <v>0.18537090741813006</v>
      </c>
      <c r="K107" s="72">
        <f t="shared" si="103"/>
        <v>2.2940232206817281</v>
      </c>
      <c r="L107" s="72">
        <f t="shared" si="104"/>
        <v>1.8537090741812743</v>
      </c>
      <c r="M107" s="72">
        <f t="shared" si="105"/>
        <v>49.55</v>
      </c>
      <c r="N107" s="73">
        <f t="shared" si="106"/>
        <v>2.2940232206817281</v>
      </c>
      <c r="O107" s="74">
        <f t="shared" si="107"/>
        <v>0.23057581360138921</v>
      </c>
      <c r="P107" s="75">
        <f t="shared" si="108"/>
        <v>0.18616806693320748</v>
      </c>
      <c r="Q107" s="75">
        <f t="shared" si="109"/>
        <v>2.3057581360138593</v>
      </c>
      <c r="R107" s="75">
        <f t="shared" si="110"/>
        <v>1.8616806693320482</v>
      </c>
      <c r="S107" s="75">
        <f t="shared" si="111"/>
        <v>49.55</v>
      </c>
      <c r="T107" s="76">
        <f t="shared" si="112"/>
        <v>2.3057581360138593</v>
      </c>
      <c r="U107" s="77">
        <f t="shared" si="113"/>
        <v>0.23992407492380358</v>
      </c>
      <c r="V107" s="78">
        <f t="shared" si="114"/>
        <v>0.21660826412886289</v>
      </c>
      <c r="W107" s="78">
        <f t="shared" si="115"/>
        <v>2.3992407492380017</v>
      </c>
      <c r="X107" s="78">
        <f t="shared" si="116"/>
        <v>2.1660826412885981</v>
      </c>
      <c r="Y107" s="78">
        <f t="shared" si="117"/>
        <v>49.6</v>
      </c>
      <c r="Z107" s="79">
        <f t="shared" si="118"/>
        <v>2.3992407492380017</v>
      </c>
      <c r="AA107" s="80">
        <f t="shared" si="119"/>
        <v>1.1215872895854058</v>
      </c>
      <c r="AB107" s="80">
        <f t="shared" si="122"/>
        <v>2.2131463690368087</v>
      </c>
      <c r="AC107" s="109">
        <f t="shared" si="92"/>
        <v>-7.3686732014355272E-5</v>
      </c>
      <c r="AD107" s="21">
        <f t="shared" si="120"/>
        <v>1.3811876144934168</v>
      </c>
      <c r="AE107" s="82">
        <f t="shared" si="123"/>
        <v>17.049685844002656</v>
      </c>
      <c r="AF107" s="23">
        <f t="shared" si="121"/>
        <v>17.049799837833305</v>
      </c>
      <c r="AG107" s="110">
        <f t="shared" si="93"/>
        <v>-1.1399383064869539E-4</v>
      </c>
    </row>
    <row r="108" spans="1:33" x14ac:dyDescent="0.25">
      <c r="A108" s="21">
        <v>49.6</v>
      </c>
      <c r="B108" s="23">
        <f t="shared" si="94"/>
        <v>0.10000000000000142</v>
      </c>
      <c r="C108" s="68">
        <f t="shared" si="95"/>
        <v>0.24000000000000332</v>
      </c>
      <c r="D108" s="69">
        <f t="shared" si="96"/>
        <v>0.21666666666667045</v>
      </c>
      <c r="E108" s="69">
        <f t="shared" si="97"/>
        <v>2.399999999999999</v>
      </c>
      <c r="F108" s="69">
        <f t="shared" si="98"/>
        <v>2.1666666666666736</v>
      </c>
      <c r="G108" s="69">
        <f t="shared" si="99"/>
        <v>49.6</v>
      </c>
      <c r="H108" s="70">
        <f t="shared" si="100"/>
        <v>2.399999999999999</v>
      </c>
      <c r="I108" s="71">
        <f t="shared" si="101"/>
        <v>0.25083333333333696</v>
      </c>
      <c r="J108" s="72">
        <f t="shared" si="102"/>
        <v>0.25717347456367357</v>
      </c>
      <c r="K108" s="72">
        <f t="shared" si="103"/>
        <v>2.5083333333333342</v>
      </c>
      <c r="L108" s="72">
        <f t="shared" si="104"/>
        <v>2.5717347456366992</v>
      </c>
      <c r="M108" s="72">
        <f t="shared" si="105"/>
        <v>49.650000000000006</v>
      </c>
      <c r="N108" s="73">
        <f t="shared" si="106"/>
        <v>2.5083333333333342</v>
      </c>
      <c r="O108" s="74">
        <f t="shared" si="107"/>
        <v>0.25285867372818716</v>
      </c>
      <c r="P108" s="75">
        <f t="shared" si="108"/>
        <v>0.25896621423948979</v>
      </c>
      <c r="Q108" s="75">
        <f t="shared" si="109"/>
        <v>2.5285867372818358</v>
      </c>
      <c r="R108" s="75">
        <f t="shared" si="110"/>
        <v>2.5896621423948614</v>
      </c>
      <c r="S108" s="75">
        <f t="shared" si="111"/>
        <v>49.650000000000006</v>
      </c>
      <c r="T108" s="76">
        <f t="shared" si="112"/>
        <v>2.5285867372818358</v>
      </c>
      <c r="U108" s="77">
        <f t="shared" si="113"/>
        <v>0.26589662142395265</v>
      </c>
      <c r="V108" s="78">
        <f t="shared" si="114"/>
        <v>0.31564359742970194</v>
      </c>
      <c r="W108" s="78">
        <f t="shared" si="115"/>
        <v>2.6589662142394888</v>
      </c>
      <c r="X108" s="78">
        <f t="shared" si="116"/>
        <v>3.1564359742969743</v>
      </c>
      <c r="Y108" s="78">
        <f t="shared" si="117"/>
        <v>49.7</v>
      </c>
      <c r="Z108" s="79">
        <f t="shared" si="118"/>
        <v>2.6589662142394888</v>
      </c>
      <c r="AA108" s="80">
        <f t="shared" si="119"/>
        <v>1.5645896417026992</v>
      </c>
      <c r="AB108" s="80">
        <f t="shared" si="122"/>
        <v>2.4000775839677098</v>
      </c>
      <c r="AC108" s="109">
        <f t="shared" si="92"/>
        <v>-7.7583967710737056E-5</v>
      </c>
      <c r="AD108" s="21">
        <f t="shared" si="120"/>
        <v>1.5132806355470041</v>
      </c>
      <c r="AE108" s="82">
        <f t="shared" si="123"/>
        <v>17.279883779751557</v>
      </c>
      <c r="AF108" s="23">
        <f t="shared" si="121"/>
        <v>17.28</v>
      </c>
      <c r="AG108" s="110">
        <f t="shared" si="93"/>
        <v>-1.1622024844371026E-4</v>
      </c>
    </row>
    <row r="109" spans="1:33" x14ac:dyDescent="0.25">
      <c r="A109" s="21">
        <v>49.7</v>
      </c>
      <c r="B109" s="23">
        <f t="shared" si="94"/>
        <v>9.9999999999994316E-2</v>
      </c>
      <c r="C109" s="68">
        <f t="shared" si="95"/>
        <v>0.26607500111037807</v>
      </c>
      <c r="D109" s="69">
        <f t="shared" si="96"/>
        <v>0.31582911893189003</v>
      </c>
      <c r="E109" s="69">
        <f t="shared" si="97"/>
        <v>2.6607500111039322</v>
      </c>
      <c r="F109" s="69">
        <f t="shared" si="98"/>
        <v>3.1582911893190797</v>
      </c>
      <c r="G109" s="69">
        <f t="shared" si="99"/>
        <v>49.7</v>
      </c>
      <c r="H109" s="70">
        <f t="shared" si="100"/>
        <v>2.6607500111039322</v>
      </c>
      <c r="I109" s="71">
        <f t="shared" si="101"/>
        <v>0.28186645705697172</v>
      </c>
      <c r="J109" s="72">
        <f t="shared" si="102"/>
        <v>0.39877300613835387</v>
      </c>
      <c r="K109" s="72">
        <f t="shared" si="103"/>
        <v>2.8186645705698772</v>
      </c>
      <c r="L109" s="72">
        <f t="shared" si="104"/>
        <v>3.9877300613837652</v>
      </c>
      <c r="M109" s="72">
        <f t="shared" si="105"/>
        <v>49.75</v>
      </c>
      <c r="N109" s="73">
        <f t="shared" si="106"/>
        <v>2.8186645705698772</v>
      </c>
      <c r="O109" s="74">
        <f t="shared" si="107"/>
        <v>0.28601365141729468</v>
      </c>
      <c r="P109" s="75">
        <f t="shared" si="108"/>
        <v>0.40398857804987531</v>
      </c>
      <c r="Q109" s="75">
        <f t="shared" si="109"/>
        <v>2.8601365141731092</v>
      </c>
      <c r="R109" s="75">
        <f t="shared" si="110"/>
        <v>4.0398857804989827</v>
      </c>
      <c r="S109" s="75">
        <f t="shared" si="111"/>
        <v>49.75</v>
      </c>
      <c r="T109" s="76">
        <f t="shared" si="112"/>
        <v>2.8601365141731092</v>
      </c>
      <c r="U109" s="77">
        <f t="shared" si="113"/>
        <v>0.30647385891536333</v>
      </c>
      <c r="V109" s="78">
        <f t="shared" si="114"/>
        <v>0.53729318036097995</v>
      </c>
      <c r="W109" s="78">
        <f t="shared" si="115"/>
        <v>3.0647385891538077</v>
      </c>
      <c r="X109" s="78">
        <f t="shared" si="116"/>
        <v>5.372931803610105</v>
      </c>
      <c r="Y109" s="78">
        <f t="shared" si="117"/>
        <v>49.8</v>
      </c>
      <c r="Z109" s="79">
        <f t="shared" si="118"/>
        <v>3.0647385891538077</v>
      </c>
      <c r="AA109" s="80">
        <f t="shared" si="119"/>
        <v>2.4586454676693283</v>
      </c>
      <c r="AB109" s="80">
        <f t="shared" si="122"/>
        <v>2.660842524251493</v>
      </c>
      <c r="AC109" s="109">
        <f t="shared" si="92"/>
        <v>-9.2513147560868703E-5</v>
      </c>
      <c r="AD109" s="21">
        <f t="shared" si="120"/>
        <v>1.7083090769742741</v>
      </c>
      <c r="AE109" s="82">
        <f t="shared" si="123"/>
        <v>17.53209721900939</v>
      </c>
      <c r="AF109" s="23">
        <f t="shared" si="121"/>
        <v>17.532219888333891</v>
      </c>
      <c r="AG109" s="110">
        <f t="shared" si="93"/>
        <v>-1.226693245008903E-4</v>
      </c>
    </row>
    <row r="110" spans="1:33" x14ac:dyDescent="0.25">
      <c r="A110" s="21">
        <v>49.8</v>
      </c>
      <c r="B110" s="23">
        <f t="shared" si="94"/>
        <v>0.10000000000000142</v>
      </c>
      <c r="C110" s="68">
        <f t="shared" si="95"/>
        <v>0.30704325721388143</v>
      </c>
      <c r="D110" s="69">
        <f t="shared" si="96"/>
        <v>0.53819544622259841</v>
      </c>
      <c r="E110" s="69">
        <f t="shared" si="97"/>
        <v>3.0704325721387709</v>
      </c>
      <c r="F110" s="69">
        <f t="shared" si="98"/>
        <v>5.3819544622259077</v>
      </c>
      <c r="G110" s="69">
        <f t="shared" si="99"/>
        <v>49.8</v>
      </c>
      <c r="H110" s="70">
        <f t="shared" si="100"/>
        <v>3.0704325721387709</v>
      </c>
      <c r="I110" s="71">
        <f t="shared" si="101"/>
        <v>0.33395302952501177</v>
      </c>
      <c r="J110" s="72">
        <f t="shared" si="102"/>
        <v>0.77467516387551272</v>
      </c>
      <c r="K110" s="72">
        <f t="shared" si="103"/>
        <v>3.3395302952500701</v>
      </c>
      <c r="L110" s="72">
        <f t="shared" si="104"/>
        <v>7.7467516387550175</v>
      </c>
      <c r="M110" s="72">
        <f t="shared" si="105"/>
        <v>49.849999999999994</v>
      </c>
      <c r="N110" s="73">
        <f t="shared" si="106"/>
        <v>3.3395302952500701</v>
      </c>
      <c r="O110" s="74">
        <f t="shared" si="107"/>
        <v>0.34577701540765765</v>
      </c>
      <c r="P110" s="75">
        <f t="shared" si="108"/>
        <v>0.79988191839724321</v>
      </c>
      <c r="Q110" s="75">
        <f t="shared" si="109"/>
        <v>3.4577701540765271</v>
      </c>
      <c r="R110" s="75">
        <f t="shared" si="110"/>
        <v>7.9988191839723184</v>
      </c>
      <c r="S110" s="75">
        <f t="shared" si="111"/>
        <v>49.849999999999994</v>
      </c>
      <c r="T110" s="76">
        <f t="shared" si="112"/>
        <v>3.4577701540765271</v>
      </c>
      <c r="U110" s="77">
        <f t="shared" si="113"/>
        <v>0.38703144905360692</v>
      </c>
      <c r="V110" s="78">
        <f t="shared" si="114"/>
        <v>1.3324719824301934</v>
      </c>
      <c r="W110" s="78">
        <f t="shared" si="115"/>
        <v>3.8703144905360141</v>
      </c>
      <c r="X110" s="78">
        <f t="shared" si="116"/>
        <v>13.324719824301745</v>
      </c>
      <c r="Y110" s="78">
        <f t="shared" si="117"/>
        <v>49.9</v>
      </c>
      <c r="Z110" s="79">
        <f t="shared" si="118"/>
        <v>3.8703144905360141</v>
      </c>
      <c r="AA110" s="80">
        <f t="shared" si="119"/>
        <v>5.0197815931983039</v>
      </c>
      <c r="AB110" s="80">
        <f t="shared" si="122"/>
        <v>3.0706167688630477</v>
      </c>
      <c r="AC110" s="109">
        <f t="shared" si="92"/>
        <v>-1.8419672427683054E-4</v>
      </c>
      <c r="AD110" s="21">
        <f t="shared" si="120"/>
        <v>2.0535347961328272</v>
      </c>
      <c r="AE110" s="82">
        <f t="shared" si="123"/>
        <v>17.816815398505103</v>
      </c>
      <c r="AF110" s="23">
        <f t="shared" si="121"/>
        <v>17.816964720468608</v>
      </c>
      <c r="AG110" s="110">
        <f t="shared" si="93"/>
        <v>-1.4932196350514459E-4</v>
      </c>
    </row>
    <row r="111" spans="1:33" x14ac:dyDescent="0.25">
      <c r="A111" s="24">
        <v>49.9</v>
      </c>
      <c r="B111" s="25">
        <v>0.1</v>
      </c>
      <c r="C111" s="51">
        <f t="shared" si="95"/>
        <v>0.39055065774257536</v>
      </c>
      <c r="D111" s="53">
        <f t="shared" si="96"/>
        <v>1.3438328941383944</v>
      </c>
      <c r="E111" s="53">
        <f t="shared" si="97"/>
        <v>3.9055065774257534</v>
      </c>
      <c r="F111" s="53">
        <f t="shared" si="98"/>
        <v>13.438328941383944</v>
      </c>
      <c r="G111" s="53">
        <f t="shared" si="99"/>
        <v>49.9</v>
      </c>
      <c r="H111" s="52">
        <f t="shared" si="100"/>
        <v>3.9055065774257534</v>
      </c>
      <c r="I111" s="54">
        <f t="shared" si="101"/>
        <v>0.4577423024494951</v>
      </c>
      <c r="J111" s="56">
        <f t="shared" si="102"/>
        <v>3.1235877907853733</v>
      </c>
      <c r="K111" s="56">
        <f t="shared" si="103"/>
        <v>4.5774230244949505</v>
      </c>
      <c r="L111" s="56">
        <f t="shared" si="104"/>
        <v>31.23587790785373</v>
      </c>
      <c r="M111" s="56">
        <f t="shared" si="105"/>
        <v>49.949999999999996</v>
      </c>
      <c r="N111" s="55">
        <f t="shared" si="106"/>
        <v>4.5774230244949505</v>
      </c>
      <c r="O111" s="57">
        <f t="shared" si="107"/>
        <v>0.54673004728184404</v>
      </c>
      <c r="P111" s="59">
        <f t="shared" si="108"/>
        <v>3.7053339606617843</v>
      </c>
      <c r="Q111" s="59">
        <f t="shared" si="109"/>
        <v>5.4673004728184402</v>
      </c>
      <c r="R111" s="59">
        <f t="shared" si="110"/>
        <v>37.05333960661784</v>
      </c>
      <c r="S111" s="59">
        <f t="shared" si="111"/>
        <v>49.949999999999996</v>
      </c>
      <c r="T111" s="58">
        <f t="shared" si="112"/>
        <v>5.4673004728184402</v>
      </c>
      <c r="U111" s="60">
        <f t="shared" si="113"/>
        <v>0.76108405380875377</v>
      </c>
      <c r="V111" s="62" t="e">
        <f t="shared" si="114"/>
        <v>#DIV/0!</v>
      </c>
      <c r="W111" s="62">
        <f t="shared" si="115"/>
        <v>7.6108405380875377</v>
      </c>
      <c r="X111" s="62" t="e">
        <f t="shared" si="116"/>
        <v>#DIV/0!</v>
      </c>
      <c r="Y111" s="62">
        <f t="shared" si="117"/>
        <v>50</v>
      </c>
      <c r="Z111" s="61">
        <f t="shared" si="118"/>
        <v>7.6108405380875377</v>
      </c>
      <c r="AA111" s="66" t="e">
        <f t="shared" si="119"/>
        <v>#DIV/0!</v>
      </c>
      <c r="AB111" s="66">
        <f t="shared" si="122"/>
        <v>3.9072470343960983</v>
      </c>
      <c r="AC111" s="109">
        <f t="shared" si="92"/>
        <v>-1.7404569703449724E-3</v>
      </c>
      <c r="AD111" s="98">
        <f t="shared" si="120"/>
        <v>3.1605794110140075</v>
      </c>
      <c r="AE111" s="102">
        <f t="shared" si="123"/>
        <v>18.159071197860573</v>
      </c>
      <c r="AF111" s="25">
        <f t="shared" si="121"/>
        <v>18.15944930944903</v>
      </c>
      <c r="AG111" s="110">
        <f t="shared" si="93"/>
        <v>-3.7811158845713067E-4</v>
      </c>
    </row>
  </sheetData>
  <mergeCells count="19">
    <mergeCell ref="AD2:AG2"/>
    <mergeCell ref="W1:X1"/>
    <mergeCell ref="Y1:Z1"/>
    <mergeCell ref="AA1:AC1"/>
    <mergeCell ref="G2:H2"/>
    <mergeCell ref="M2:N2"/>
    <mergeCell ref="S2:T2"/>
    <mergeCell ref="Y2:Z2"/>
    <mergeCell ref="AA2:AC2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Speed of Sound</vt:lpstr>
      <vt:lpstr>arcsin differentiation</vt:lpstr>
      <vt:lpstr>Breit-Wigner function</vt:lpstr>
      <vt:lpstr>Curve of Persuit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Hoi Wong (MSc Phys + Tech Nuc React FT)</dc:creator>
  <dc:description/>
  <cp:lastModifiedBy>user</cp:lastModifiedBy>
  <cp:revision>28</cp:revision>
  <dcterms:created xsi:type="dcterms:W3CDTF">2019-02-19T16:28:59Z</dcterms:created>
  <dcterms:modified xsi:type="dcterms:W3CDTF">2019-03-03T23:17:52Z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UoB IT Services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