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560" yWindow="0" windowWidth="180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43" i="1"/>
  <c r="C90" i="1"/>
  <c r="C91" i="1"/>
  <c r="C89" i="1"/>
  <c r="B102" i="1"/>
  <c r="C64" i="1"/>
  <c r="D89" i="1"/>
  <c r="E89" i="1"/>
  <c r="D64" i="1"/>
  <c r="E64" i="1"/>
  <c r="D43" i="1"/>
  <c r="E43" i="1"/>
  <c r="D2" i="1"/>
  <c r="E2" i="1"/>
  <c r="E94" i="1"/>
  <c r="F89" i="1"/>
  <c r="F64" i="1"/>
  <c r="F43" i="1"/>
  <c r="F2" i="1"/>
  <c r="F94" i="1"/>
  <c r="D94" i="1"/>
  <c r="C94" i="1"/>
  <c r="C75" i="1"/>
  <c r="D75" i="1"/>
  <c r="E75" i="1"/>
  <c r="F75" i="1"/>
  <c r="B75" i="1"/>
  <c r="B90" i="1"/>
  <c r="C95" i="1"/>
  <c r="C26" i="1"/>
  <c r="C96" i="1"/>
  <c r="C97" i="1"/>
  <c r="B64" i="1"/>
  <c r="B43" i="1"/>
  <c r="B26" i="1"/>
  <c r="B10" i="1"/>
  <c r="B2" i="1"/>
  <c r="B91" i="1"/>
  <c r="B92" i="1"/>
  <c r="B89" i="1"/>
  <c r="B94" i="1"/>
  <c r="B96" i="1"/>
  <c r="B97" i="1"/>
  <c r="D26" i="1"/>
  <c r="E26" i="1"/>
  <c r="F26" i="1"/>
  <c r="F102" i="1"/>
  <c r="F103" i="1"/>
  <c r="F105" i="1"/>
  <c r="B103" i="1"/>
  <c r="B105" i="1"/>
  <c r="F104" i="1"/>
  <c r="F106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54" i="1"/>
  <c r="E54" i="1"/>
  <c r="F54" i="1"/>
  <c r="D41" i="1"/>
  <c r="E41" i="1"/>
  <c r="F41" i="1"/>
  <c r="D42" i="1"/>
  <c r="E42" i="1"/>
  <c r="F42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5" i="1"/>
  <c r="E55" i="1"/>
  <c r="F55" i="1"/>
  <c r="D56" i="1"/>
  <c r="E56" i="1"/>
  <c r="F56" i="1"/>
  <c r="D57" i="1"/>
  <c r="E57" i="1"/>
  <c r="F57" i="1"/>
  <c r="D58" i="1"/>
  <c r="E58" i="1"/>
  <c r="F58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91" i="1"/>
  <c r="E91" i="1"/>
  <c r="F91" i="1"/>
  <c r="D92" i="1"/>
  <c r="E92" i="1"/>
  <c r="F92" i="1"/>
  <c r="D90" i="1"/>
  <c r="E90" i="1"/>
  <c r="F90" i="1"/>
  <c r="B104" i="1"/>
  <c r="B106" i="1"/>
</calcChain>
</file>

<file path=xl/sharedStrings.xml><?xml version="1.0" encoding="utf-8"?>
<sst xmlns="http://schemas.openxmlformats.org/spreadsheetml/2006/main" count="107" uniqueCount="100">
  <si>
    <t>Assembly steps</t>
  </si>
  <si>
    <t>Drill user button hole</t>
  </si>
  <si>
    <t>repeated duration (seconds)</t>
  </si>
  <si>
    <t>one-time duration (minutes)</t>
  </si>
  <si>
    <t>Set up drill for user button</t>
  </si>
  <si>
    <t>Screw in user button</t>
  </si>
  <si>
    <t>Solder user button to mainboard</t>
  </si>
  <si>
    <t>Screw in both cable holders</t>
  </si>
  <si>
    <t>Insertboth  connector cables</t>
  </si>
  <si>
    <t>Screw in connector cables</t>
  </si>
  <si>
    <t>Solder connector cables (8 connections)</t>
  </si>
  <si>
    <t xml:space="preserve">Define color code </t>
  </si>
  <si>
    <t>Nestbox PCB assembly and cabling</t>
  </si>
  <si>
    <t>Solder openLog</t>
  </si>
  <si>
    <t>Insert waterproof joint</t>
  </si>
  <si>
    <t>Soldering ESP12S</t>
  </si>
  <si>
    <t>Soldering Battery connector to PCB</t>
  </si>
  <si>
    <t>Attaching battery connector to battery holder</t>
  </si>
  <si>
    <t>Sticking battery holder to case lid</t>
  </si>
  <si>
    <t>printing and sticking label to lid</t>
  </si>
  <si>
    <t>insert SD card</t>
  </si>
  <si>
    <t>Apply solder paste</t>
  </si>
  <si>
    <t>Setup solder paste frame</t>
  </si>
  <si>
    <t>Place on PNP machine</t>
  </si>
  <si>
    <t>Run PNP job</t>
  </si>
  <si>
    <t>Place in reflow oven</t>
  </si>
  <si>
    <t>manual correction</t>
  </si>
  <si>
    <t>solder antenna</t>
  </si>
  <si>
    <t>setup frequency test installation</t>
  </si>
  <si>
    <t>test resonance frequency</t>
  </si>
  <si>
    <t>adjust resonance capacitor and retest, if needed</t>
  </si>
  <si>
    <t>RFID reader PCB assembly and testing</t>
  </si>
  <si>
    <t>other parts ordering</t>
  </si>
  <si>
    <t>RFID mechanical assembly</t>
  </si>
  <si>
    <t xml:space="preserve">setup drill for antenna hole </t>
  </si>
  <si>
    <t>drill antenna hole</t>
  </si>
  <si>
    <t>setup laser cutter</t>
  </si>
  <si>
    <t>laser cut antenna pad 3 layers</t>
  </si>
  <si>
    <t>laser cut load cell connecting MDF</t>
  </si>
  <si>
    <t>setup drill for metallic parts alignment</t>
  </si>
  <si>
    <t>drill metallic parts</t>
  </si>
  <si>
    <t>Number of Devices</t>
  </si>
  <si>
    <t>Cost per hour</t>
  </si>
  <si>
    <t>total price per batch</t>
  </si>
  <si>
    <t>screw load cell onto angle</t>
  </si>
  <si>
    <t>unsolder antenna and insert through hole</t>
  </si>
  <si>
    <t>cut perch</t>
  </si>
  <si>
    <t>resolder antenna and place into box</t>
  </si>
  <si>
    <t>setup space and mix potting liquid</t>
  </si>
  <si>
    <t>pour potting liquid in box</t>
  </si>
  <si>
    <t>glue antenna pads together</t>
  </si>
  <si>
    <t>screw antenna pad to perch</t>
  </si>
  <si>
    <t>screw RFID box to MDF piece</t>
  </si>
  <si>
    <t>screw mdf piece with load cell to perch</t>
  </si>
  <si>
    <t>solder RFID cables to board</t>
  </si>
  <si>
    <t>Total cost per device</t>
  </si>
  <si>
    <t>TOTAL COST</t>
  </si>
  <si>
    <t>Load cell assembly</t>
  </si>
  <si>
    <t>define color code for connector</t>
  </si>
  <si>
    <t>solder connector to cables</t>
  </si>
  <si>
    <t>tighten connector with cables</t>
  </si>
  <si>
    <t>remove from potting environment</t>
  </si>
  <si>
    <t>Programming the boards</t>
  </si>
  <si>
    <t>flashing the ESP</t>
  </si>
  <si>
    <t>create efficient flashing setup for ESP</t>
  </si>
  <si>
    <t>reconfigure the UART jumpers of the ESP</t>
  </si>
  <si>
    <t>flashing RTC cal for MSP</t>
  </si>
  <si>
    <t>create efficient flashing setup for MSP</t>
  </si>
  <si>
    <t>measure RTC cal signal</t>
  </si>
  <si>
    <t>calculate RTC cal correction registers</t>
  </si>
  <si>
    <t>configure rtc cal registers in code</t>
  </si>
  <si>
    <t>build and flash final firmware to MSP</t>
  </si>
  <si>
    <t>Total minutes per device</t>
  </si>
  <si>
    <t>Total hours per device</t>
  </si>
  <si>
    <t>enclosure assembly and packaging</t>
  </si>
  <si>
    <t>Move between steps (20% overhead)</t>
  </si>
  <si>
    <t>Unexpected additional steps (20%)</t>
  </si>
  <si>
    <t>Safety margin</t>
  </si>
  <si>
    <t>Unexpected failures/design errors (40%)</t>
  </si>
  <si>
    <t>total minutes per device (for 40)</t>
  </si>
  <si>
    <t>total hours per batch (for 40)</t>
  </si>
  <si>
    <t>TOTAL TIME (hours)</t>
  </si>
  <si>
    <t>Total</t>
  </si>
  <si>
    <t>Summary:</t>
  </si>
  <si>
    <t xml:space="preserve">(Comparison with smaller batch size): </t>
  </si>
  <si>
    <t>repeated tasks</t>
  </si>
  <si>
    <t>one-time tasks</t>
  </si>
  <si>
    <t>Total hours per device (batch of 40)</t>
  </si>
  <si>
    <t>Total cost per device (batch of 40)</t>
  </si>
  <si>
    <t>parts ordering and retrieval</t>
  </si>
  <si>
    <t>Setup Pick &amp; Place machine</t>
  </si>
  <si>
    <t>PCB Re-design for automatic Manufacturing</t>
  </si>
  <si>
    <t>PCBA ordering and coordination with factory</t>
  </si>
  <si>
    <t>PCB ordering and coordination with factory</t>
  </si>
  <si>
    <t>Total hours for batch of 40</t>
  </si>
  <si>
    <t>order &amp; retrieve parts</t>
  </si>
  <si>
    <t>Labeling, packaging, delivery, reporting</t>
  </si>
  <si>
    <t>Parts list update to match inventory of factory</t>
  </si>
  <si>
    <t>Mechanical Design for Mass-Manufacturing</t>
  </si>
  <si>
    <t>PCB Re-design for Mass-Manufacturing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</si>
</sst>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26"/>
      <color theme="1"/>
      <name val="Calibri"/>
      <scheme val="minor"/>
    </font>
    <font>
      <sz val="12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6" fillId="0" borderId="0" xfId="0" applyFont="1" applyAlignment="1">
      <alignment wrapText="1"/>
    </xf>
    <xf numFmtId="2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8" fillId="2" borderId="0" xfId="0" applyFont="1" applyFill="1"/>
    <xf numFmtId="2" fontId="8" fillId="2" borderId="0" xfId="0" applyNumberFormat="1" applyFont="1" applyFill="1"/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2" fontId="0" fillId="0" borderId="2" xfId="0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0" fillId="0" borderId="5" xfId="0" applyBorder="1"/>
    <xf numFmtId="0" fontId="10" fillId="0" borderId="1" xfId="0" applyFont="1" applyBorder="1" applyAlignment="1">
      <alignment wrapText="1"/>
    </xf>
    <xf numFmtId="2" fontId="11" fillId="0" borderId="1" xfId="0" applyNumberFormat="1" applyFont="1" applyBorder="1" applyAlignment="1">
      <alignment wrapText="1"/>
    </xf>
    <xf numFmtId="2" fontId="10" fillId="0" borderId="1" xfId="0" applyNumberFormat="1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0" fontId="0" fillId="0" borderId="9" xfId="0" applyBorder="1"/>
    <xf numFmtId="2" fontId="0" fillId="0" borderId="0" xfId="0" applyNumberFormat="1" applyFont="1" applyBorder="1"/>
    <xf numFmtId="2" fontId="0" fillId="0" borderId="4" xfId="0" applyNumberFormat="1" applyFont="1" applyBorder="1"/>
    <xf numFmtId="0" fontId="1" fillId="0" borderId="9" xfId="0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0" fontId="7" fillId="0" borderId="9" xfId="0" applyFont="1" applyBorder="1"/>
    <xf numFmtId="0" fontId="7" fillId="0" borderId="0" xfId="0" applyFont="1" applyBorder="1"/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11" xfId="0" applyNumberFormat="1" applyFont="1" applyBorder="1"/>
    <xf numFmtId="2" fontId="0" fillId="0" borderId="12" xfId="0" applyNumberFormat="1" applyFont="1" applyBorder="1"/>
    <xf numFmtId="0" fontId="12" fillId="0" borderId="0" xfId="0" applyFont="1"/>
    <xf numFmtId="0" fontId="2" fillId="2" borderId="0" xfId="0" applyFont="1" applyFill="1"/>
    <xf numFmtId="0" fontId="7" fillId="0" borderId="0" xfId="0" applyFont="1"/>
    <xf numFmtId="2" fontId="1" fillId="0" borderId="1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0" fillId="0" borderId="3" xfId="0" applyNumberFormat="1" applyBorder="1"/>
    <xf numFmtId="2" fontId="0" fillId="0" borderId="1" xfId="0" applyNumberFormat="1" applyBorder="1"/>
    <xf numFmtId="2" fontId="1" fillId="3" borderId="3" xfId="0" applyNumberFormat="1" applyFont="1" applyFill="1" applyBorder="1"/>
    <xf numFmtId="2" fontId="1" fillId="3" borderId="1" xfId="0" applyNumberFormat="1" applyFont="1" applyFill="1" applyBorder="1"/>
    <xf numFmtId="2" fontId="1" fillId="3" borderId="1" xfId="0" applyNumberFormat="1" applyFont="1" applyFill="1" applyBorder="1"/>
    <xf numFmtId="2" fontId="1" fillId="4" borderId="3" xfId="0" applyNumberFormat="1" applyFont="1" applyFill="1" applyBorder="1"/>
    <xf numFmtId="2" fontId="1" fillId="4" borderId="1" xfId="0" applyNumberFormat="1" applyFont="1" applyFill="1" applyBorder="1"/>
    <xf numFmtId="2" fontId="1" fillId="4" borderId="1" xfId="0" applyNumberFormat="1" applyFont="1" applyFill="1" applyBorder="1"/>
    <xf numFmtId="0" fontId="0" fillId="0" borderId="1" xfId="0" applyFont="1" applyBorder="1"/>
    <xf numFmtId="2" fontId="0" fillId="0" borderId="1" xfId="0" applyNumberFormat="1" applyFont="1" applyBorder="1"/>
    <xf numFmtId="0" fontId="10" fillId="5" borderId="1" xfId="0" applyFont="1" applyFill="1" applyBorder="1" applyAlignment="1">
      <alignment wrapText="1"/>
    </xf>
    <xf numFmtId="0" fontId="1" fillId="5" borderId="7" xfId="0" applyFont="1" applyFill="1" applyBorder="1"/>
    <xf numFmtId="0" fontId="0" fillId="5" borderId="0" xfId="0" applyFill="1" applyBorder="1"/>
    <xf numFmtId="0" fontId="13" fillId="5" borderId="0" xfId="0" applyFont="1" applyFill="1"/>
    <xf numFmtId="0" fontId="14" fillId="5" borderId="0" xfId="0" applyFont="1" applyFill="1"/>
    <xf numFmtId="0" fontId="1" fillId="5" borderId="0" xfId="0" applyFont="1" applyFill="1" applyBorder="1"/>
    <xf numFmtId="0" fontId="7" fillId="5" borderId="0" xfId="0" applyFont="1" applyFill="1" applyBorder="1"/>
    <xf numFmtId="0" fontId="0" fillId="5" borderId="0" xfId="0" applyFont="1" applyFill="1" applyBorder="1"/>
    <xf numFmtId="0" fontId="0" fillId="5" borderId="11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6"/>
  <sheetViews>
    <sheetView tabSelected="1" topLeftCell="A67" workbookViewId="0">
      <selection activeCell="C23" sqref="C23"/>
    </sheetView>
  </sheetViews>
  <sheetFormatPr baseColWidth="10" defaultRowHeight="15" x14ac:dyDescent="0"/>
  <cols>
    <col min="1" max="1" width="34.1640625" customWidth="1"/>
    <col min="2" max="2" width="14.1640625" customWidth="1"/>
    <col min="3" max="3" width="13.83203125" customWidth="1"/>
    <col min="4" max="4" width="13.83203125" style="5" customWidth="1"/>
    <col min="5" max="5" width="13.1640625" style="5" customWidth="1"/>
    <col min="6" max="6" width="10.83203125" style="7"/>
    <col min="8" max="8" width="23.83203125" customWidth="1"/>
    <col min="11" max="11" width="25.6640625" customWidth="1"/>
  </cols>
  <sheetData>
    <row r="1" spans="1:8" s="2" customFormat="1" ht="59" customHeight="1">
      <c r="A1" s="24" t="s">
        <v>0</v>
      </c>
      <c r="B1" s="24" t="s">
        <v>2</v>
      </c>
      <c r="C1" s="61" t="s">
        <v>3</v>
      </c>
      <c r="D1" s="25" t="s">
        <v>79</v>
      </c>
      <c r="E1" s="25" t="s">
        <v>80</v>
      </c>
      <c r="F1" s="26" t="s">
        <v>43</v>
      </c>
      <c r="H1" s="4"/>
    </row>
    <row r="2" spans="1:8" s="1" customFormat="1">
      <c r="A2" s="27" t="s">
        <v>12</v>
      </c>
      <c r="B2" s="28">
        <f>SUM(B3:B25)</f>
        <v>890</v>
      </c>
      <c r="C2" s="62">
        <f>SUM(C3:C25)</f>
        <v>1515</v>
      </c>
      <c r="D2" s="29">
        <f t="shared" ref="D2:D33" si="0">C2/$B$100+B2/60</f>
        <v>52.708333333333336</v>
      </c>
      <c r="E2" s="29">
        <f t="shared" ref="E2:E33" si="1">D2*B$100/60</f>
        <v>35.138888888888893</v>
      </c>
      <c r="F2" s="30">
        <f t="shared" ref="F2:F33" si="2">E2*B$101</f>
        <v>1159.5833333333335</v>
      </c>
    </row>
    <row r="3" spans="1:8">
      <c r="A3" s="31" t="s">
        <v>4</v>
      </c>
      <c r="B3" s="21"/>
      <c r="C3" s="63">
        <v>5</v>
      </c>
      <c r="D3" s="32">
        <f t="shared" si="0"/>
        <v>0.125</v>
      </c>
      <c r="E3" s="32">
        <f t="shared" si="1"/>
        <v>8.3333333333333329E-2</v>
      </c>
      <c r="F3" s="33">
        <f t="shared" si="2"/>
        <v>2.75</v>
      </c>
    </row>
    <row r="4" spans="1:8">
      <c r="A4" s="31" t="s">
        <v>1</v>
      </c>
      <c r="B4" s="21">
        <v>10</v>
      </c>
      <c r="C4" s="63"/>
      <c r="D4" s="32">
        <f t="shared" si="0"/>
        <v>0.16666666666666666</v>
      </c>
      <c r="E4" s="32">
        <f t="shared" si="1"/>
        <v>0.1111111111111111</v>
      </c>
      <c r="F4" s="33">
        <f t="shared" si="2"/>
        <v>3.6666666666666665</v>
      </c>
    </row>
    <row r="5" spans="1:8">
      <c r="A5" s="31" t="s">
        <v>5</v>
      </c>
      <c r="B5" s="21">
        <v>30</v>
      </c>
      <c r="C5" s="63"/>
      <c r="D5" s="32">
        <f t="shared" si="0"/>
        <v>0.5</v>
      </c>
      <c r="E5" s="32">
        <f t="shared" si="1"/>
        <v>0.33333333333333331</v>
      </c>
      <c r="F5" s="33">
        <f t="shared" si="2"/>
        <v>11</v>
      </c>
    </row>
    <row r="6" spans="1:8">
      <c r="A6" s="31" t="s">
        <v>6</v>
      </c>
      <c r="B6" s="21">
        <v>30</v>
      </c>
      <c r="C6" s="63"/>
      <c r="D6" s="32">
        <f t="shared" si="0"/>
        <v>0.5</v>
      </c>
      <c r="E6" s="32">
        <f t="shared" si="1"/>
        <v>0.33333333333333331</v>
      </c>
      <c r="F6" s="33">
        <f t="shared" si="2"/>
        <v>11</v>
      </c>
    </row>
    <row r="7" spans="1:8">
      <c r="A7" s="31" t="s">
        <v>7</v>
      </c>
      <c r="B7" s="21">
        <v>50</v>
      </c>
      <c r="C7" s="63"/>
      <c r="D7" s="32">
        <f t="shared" si="0"/>
        <v>0.83333333333333337</v>
      </c>
      <c r="E7" s="32">
        <f t="shared" si="1"/>
        <v>0.55555555555555558</v>
      </c>
      <c r="F7" s="33">
        <f t="shared" si="2"/>
        <v>18.333333333333336</v>
      </c>
    </row>
    <row r="8" spans="1:8">
      <c r="A8" s="31" t="s">
        <v>8</v>
      </c>
      <c r="B8" s="21">
        <v>30</v>
      </c>
      <c r="C8" s="63"/>
      <c r="D8" s="32">
        <f t="shared" si="0"/>
        <v>0.5</v>
      </c>
      <c r="E8" s="32">
        <f t="shared" si="1"/>
        <v>0.33333333333333331</v>
      </c>
      <c r="F8" s="33">
        <f t="shared" si="2"/>
        <v>11</v>
      </c>
    </row>
    <row r="9" spans="1:8">
      <c r="A9" s="31" t="s">
        <v>9</v>
      </c>
      <c r="B9" s="21">
        <v>60</v>
      </c>
      <c r="C9" s="63"/>
      <c r="D9" s="32">
        <f t="shared" si="0"/>
        <v>1</v>
      </c>
      <c r="E9" s="32">
        <f t="shared" si="1"/>
        <v>0.66666666666666663</v>
      </c>
      <c r="F9" s="33">
        <f t="shared" si="2"/>
        <v>22</v>
      </c>
    </row>
    <row r="10" spans="1:8">
      <c r="A10" s="31" t="s">
        <v>10</v>
      </c>
      <c r="B10" s="21">
        <f>8*10</f>
        <v>80</v>
      </c>
      <c r="C10" s="63"/>
      <c r="D10" s="32">
        <f t="shared" si="0"/>
        <v>1.3333333333333333</v>
      </c>
      <c r="E10" s="32">
        <f t="shared" si="1"/>
        <v>0.88888888888888884</v>
      </c>
      <c r="F10" s="33">
        <f t="shared" si="2"/>
        <v>29.333333333333332</v>
      </c>
    </row>
    <row r="11" spans="1:8">
      <c r="A11" s="31" t="s">
        <v>11</v>
      </c>
      <c r="B11" s="21"/>
      <c r="C11" s="63">
        <v>10</v>
      </c>
      <c r="D11" s="32">
        <f t="shared" si="0"/>
        <v>0.25</v>
      </c>
      <c r="E11" s="32">
        <f t="shared" si="1"/>
        <v>0.16666666666666666</v>
      </c>
      <c r="F11" s="33">
        <f t="shared" si="2"/>
        <v>5.5</v>
      </c>
    </row>
    <row r="12" spans="1:8">
      <c r="A12" s="31" t="s">
        <v>20</v>
      </c>
      <c r="B12" s="21">
        <v>20</v>
      </c>
      <c r="C12" s="63"/>
      <c r="D12" s="32">
        <f t="shared" si="0"/>
        <v>0.33333333333333331</v>
      </c>
      <c r="E12" s="32">
        <f t="shared" si="1"/>
        <v>0.22222222222222221</v>
      </c>
      <c r="F12" s="33">
        <f t="shared" si="2"/>
        <v>7.333333333333333</v>
      </c>
    </row>
    <row r="13" spans="1:8">
      <c r="A13" s="31" t="s">
        <v>13</v>
      </c>
      <c r="B13" s="21">
        <v>80</v>
      </c>
      <c r="C13" s="63"/>
      <c r="D13" s="32">
        <f t="shared" si="0"/>
        <v>1.3333333333333333</v>
      </c>
      <c r="E13" s="32">
        <f t="shared" si="1"/>
        <v>0.88888888888888884</v>
      </c>
      <c r="F13" s="33">
        <f t="shared" si="2"/>
        <v>29.333333333333332</v>
      </c>
    </row>
    <row r="14" spans="1:8">
      <c r="A14" s="31" t="s">
        <v>14</v>
      </c>
      <c r="B14" s="21">
        <v>30</v>
      </c>
      <c r="C14" s="63"/>
      <c r="D14" s="32">
        <f t="shared" si="0"/>
        <v>0.5</v>
      </c>
      <c r="E14" s="32">
        <f t="shared" si="1"/>
        <v>0.33333333333333331</v>
      </c>
      <c r="F14" s="33">
        <f t="shared" si="2"/>
        <v>11</v>
      </c>
    </row>
    <row r="15" spans="1:8">
      <c r="A15" s="31" t="s">
        <v>15</v>
      </c>
      <c r="B15" s="21">
        <v>60</v>
      </c>
      <c r="C15" s="63"/>
      <c r="D15" s="32">
        <f t="shared" si="0"/>
        <v>1</v>
      </c>
      <c r="E15" s="32">
        <f t="shared" si="1"/>
        <v>0.66666666666666663</v>
      </c>
      <c r="F15" s="33">
        <f t="shared" si="2"/>
        <v>22</v>
      </c>
    </row>
    <row r="16" spans="1:8">
      <c r="A16" s="31" t="s">
        <v>16</v>
      </c>
      <c r="B16" s="21">
        <v>20</v>
      </c>
      <c r="C16" s="63"/>
      <c r="D16" s="32">
        <f t="shared" si="0"/>
        <v>0.33333333333333331</v>
      </c>
      <c r="E16" s="32">
        <f t="shared" si="1"/>
        <v>0.22222222222222221</v>
      </c>
      <c r="F16" s="33">
        <f t="shared" si="2"/>
        <v>7.333333333333333</v>
      </c>
    </row>
    <row r="17" spans="1:6">
      <c r="A17" s="31" t="s">
        <v>17</v>
      </c>
      <c r="B17" s="21">
        <v>50</v>
      </c>
      <c r="C17" s="63"/>
      <c r="D17" s="32">
        <f t="shared" si="0"/>
        <v>0.83333333333333337</v>
      </c>
      <c r="E17" s="32">
        <f t="shared" si="1"/>
        <v>0.55555555555555558</v>
      </c>
      <c r="F17" s="33">
        <f t="shared" si="2"/>
        <v>18.333333333333336</v>
      </c>
    </row>
    <row r="18" spans="1:6">
      <c r="A18" s="31" t="s">
        <v>18</v>
      </c>
      <c r="B18" s="21">
        <v>20</v>
      </c>
      <c r="C18" s="63"/>
      <c r="D18" s="32">
        <f t="shared" si="0"/>
        <v>0.33333333333333331</v>
      </c>
      <c r="E18" s="32">
        <f t="shared" si="1"/>
        <v>0.22222222222222221</v>
      </c>
      <c r="F18" s="33">
        <f t="shared" si="2"/>
        <v>7.333333333333333</v>
      </c>
    </row>
    <row r="19" spans="1:6">
      <c r="A19" s="31" t="s">
        <v>19</v>
      </c>
      <c r="B19" s="21">
        <v>20</v>
      </c>
      <c r="C19" s="63"/>
      <c r="D19" s="32">
        <f t="shared" si="0"/>
        <v>0.33333333333333331</v>
      </c>
      <c r="E19" s="32">
        <f t="shared" si="1"/>
        <v>0.22222222222222221</v>
      </c>
      <c r="F19" s="33">
        <f t="shared" si="2"/>
        <v>7.333333333333333</v>
      </c>
    </row>
    <row r="20" spans="1:6">
      <c r="A20" s="47" t="s">
        <v>92</v>
      </c>
      <c r="B20" s="21"/>
      <c r="C20" s="64">
        <v>360</v>
      </c>
      <c r="D20" s="32">
        <f t="shared" si="0"/>
        <v>9</v>
      </c>
      <c r="E20" s="32">
        <f t="shared" si="1"/>
        <v>6</v>
      </c>
      <c r="F20" s="33">
        <f t="shared" si="2"/>
        <v>198</v>
      </c>
    </row>
    <row r="21" spans="1:6">
      <c r="A21" s="31" t="s">
        <v>32</v>
      </c>
      <c r="B21" s="21"/>
      <c r="C21" s="64">
        <v>480</v>
      </c>
      <c r="D21" s="32">
        <f t="shared" si="0"/>
        <v>12</v>
      </c>
      <c r="E21" s="32">
        <f t="shared" si="1"/>
        <v>8</v>
      </c>
      <c r="F21" s="33">
        <f t="shared" si="2"/>
        <v>264</v>
      </c>
    </row>
    <row r="22" spans="1:6">
      <c r="A22" s="31" t="s">
        <v>74</v>
      </c>
      <c r="B22" s="21">
        <v>300</v>
      </c>
      <c r="C22" s="65"/>
      <c r="D22" s="32">
        <f t="shared" si="0"/>
        <v>5</v>
      </c>
      <c r="E22" s="32">
        <f t="shared" si="1"/>
        <v>3.3333333333333335</v>
      </c>
      <c r="F22" s="33">
        <f t="shared" si="2"/>
        <v>110</v>
      </c>
    </row>
    <row r="23" spans="1:6">
      <c r="A23" s="47" t="s">
        <v>91</v>
      </c>
      <c r="B23" s="21"/>
      <c r="C23" s="64">
        <v>480</v>
      </c>
      <c r="D23" s="32">
        <f t="shared" si="0"/>
        <v>12</v>
      </c>
      <c r="E23" s="32">
        <f t="shared" si="1"/>
        <v>8</v>
      </c>
      <c r="F23" s="33">
        <f t="shared" si="2"/>
        <v>264</v>
      </c>
    </row>
    <row r="24" spans="1:6">
      <c r="A24" s="31" t="s">
        <v>97</v>
      </c>
      <c r="B24" s="21"/>
      <c r="C24" s="63">
        <v>180</v>
      </c>
      <c r="D24" s="32">
        <f t="shared" si="0"/>
        <v>4.5</v>
      </c>
      <c r="E24" s="32">
        <f t="shared" si="1"/>
        <v>3</v>
      </c>
      <c r="F24" s="33">
        <f t="shared" si="2"/>
        <v>99</v>
      </c>
    </row>
    <row r="25" spans="1:6">
      <c r="A25" s="31"/>
      <c r="B25" s="21"/>
      <c r="C25" s="63"/>
      <c r="D25" s="32">
        <f t="shared" si="0"/>
        <v>0</v>
      </c>
      <c r="E25" s="32">
        <f t="shared" si="1"/>
        <v>0</v>
      </c>
      <c r="F25" s="33">
        <f t="shared" si="2"/>
        <v>0</v>
      </c>
    </row>
    <row r="26" spans="1:6" s="1" customFormat="1">
      <c r="A26" s="34" t="s">
        <v>31</v>
      </c>
      <c r="B26" s="20">
        <f>SUM(B27:B42)</f>
        <v>980</v>
      </c>
      <c r="C26" s="66">
        <f>SUM(C27:C42)</f>
        <v>1055</v>
      </c>
      <c r="D26" s="35">
        <f t="shared" si="0"/>
        <v>42.708333333333329</v>
      </c>
      <c r="E26" s="35">
        <f t="shared" si="1"/>
        <v>28.472222222222218</v>
      </c>
      <c r="F26" s="36">
        <f t="shared" si="2"/>
        <v>939.58333333333314</v>
      </c>
    </row>
    <row r="27" spans="1:6">
      <c r="A27" s="31" t="s">
        <v>90</v>
      </c>
      <c r="B27" s="21"/>
      <c r="C27" s="64">
        <v>240</v>
      </c>
      <c r="D27" s="32">
        <f t="shared" si="0"/>
        <v>6</v>
      </c>
      <c r="E27" s="32">
        <f t="shared" si="1"/>
        <v>4</v>
      </c>
      <c r="F27" s="33">
        <f t="shared" si="2"/>
        <v>132</v>
      </c>
    </row>
    <row r="28" spans="1:6">
      <c r="A28" s="31" t="s">
        <v>22</v>
      </c>
      <c r="B28" s="21"/>
      <c r="C28" s="64">
        <v>30</v>
      </c>
      <c r="D28" s="32">
        <f t="shared" si="0"/>
        <v>0.75</v>
      </c>
      <c r="E28" s="32">
        <f t="shared" si="1"/>
        <v>0.5</v>
      </c>
      <c r="F28" s="33">
        <f t="shared" si="2"/>
        <v>16.5</v>
      </c>
    </row>
    <row r="29" spans="1:6">
      <c r="A29" s="31" t="s">
        <v>21</v>
      </c>
      <c r="B29" s="21">
        <v>120</v>
      </c>
      <c r="C29" s="65"/>
      <c r="D29" s="32">
        <f t="shared" si="0"/>
        <v>2</v>
      </c>
      <c r="E29" s="32">
        <f t="shared" si="1"/>
        <v>1.3333333333333333</v>
      </c>
      <c r="F29" s="33">
        <f t="shared" si="2"/>
        <v>44</v>
      </c>
    </row>
    <row r="30" spans="1:6">
      <c r="A30" s="31" t="s">
        <v>23</v>
      </c>
      <c r="B30" s="21">
        <v>60</v>
      </c>
      <c r="C30" s="65"/>
      <c r="D30" s="32">
        <f t="shared" si="0"/>
        <v>1</v>
      </c>
      <c r="E30" s="32">
        <f t="shared" si="1"/>
        <v>0.66666666666666663</v>
      </c>
      <c r="F30" s="33">
        <f t="shared" si="2"/>
        <v>22</v>
      </c>
    </row>
    <row r="31" spans="1:6">
      <c r="A31" s="31" t="s">
        <v>24</v>
      </c>
      <c r="B31" s="21">
        <v>120</v>
      </c>
      <c r="C31" s="65"/>
      <c r="D31" s="32">
        <f t="shared" si="0"/>
        <v>2</v>
      </c>
      <c r="E31" s="32">
        <f t="shared" si="1"/>
        <v>1.3333333333333333</v>
      </c>
      <c r="F31" s="33">
        <f t="shared" si="2"/>
        <v>44</v>
      </c>
    </row>
    <row r="32" spans="1:6">
      <c r="A32" s="31" t="s">
        <v>25</v>
      </c>
      <c r="B32" s="21">
        <v>60</v>
      </c>
      <c r="C32" s="65"/>
      <c r="D32" s="32">
        <f t="shared" si="0"/>
        <v>1</v>
      </c>
      <c r="E32" s="32">
        <f t="shared" si="1"/>
        <v>0.66666666666666663</v>
      </c>
      <c r="F32" s="33">
        <f t="shared" si="2"/>
        <v>22</v>
      </c>
    </row>
    <row r="33" spans="1:6">
      <c r="A33" s="31" t="s">
        <v>26</v>
      </c>
      <c r="B33" s="21">
        <v>60</v>
      </c>
      <c r="C33" s="65"/>
      <c r="D33" s="32">
        <f t="shared" si="0"/>
        <v>1</v>
      </c>
      <c r="E33" s="32">
        <f t="shared" si="1"/>
        <v>0.66666666666666663</v>
      </c>
      <c r="F33" s="33">
        <f t="shared" si="2"/>
        <v>22</v>
      </c>
    </row>
    <row r="34" spans="1:6">
      <c r="A34" s="31" t="s">
        <v>27</v>
      </c>
      <c r="B34" s="21">
        <v>20</v>
      </c>
      <c r="C34" s="65"/>
      <c r="D34" s="32">
        <f t="shared" ref="D34:D65" si="3">C34/$B$100+B34/60</f>
        <v>0.33333333333333331</v>
      </c>
      <c r="E34" s="32">
        <f t="shared" ref="E34:E65" si="4">D34*B$100/60</f>
        <v>0.22222222222222221</v>
      </c>
      <c r="F34" s="33">
        <f t="shared" ref="F34:F65" si="5">E34*B$101</f>
        <v>7.333333333333333</v>
      </c>
    </row>
    <row r="35" spans="1:6">
      <c r="A35" s="31" t="s">
        <v>28</v>
      </c>
      <c r="B35" s="21"/>
      <c r="C35" s="64">
        <v>5</v>
      </c>
      <c r="D35" s="32">
        <f t="shared" si="3"/>
        <v>0.125</v>
      </c>
      <c r="E35" s="32">
        <f t="shared" si="4"/>
        <v>8.3333333333333329E-2</v>
      </c>
      <c r="F35" s="33">
        <f t="shared" si="5"/>
        <v>2.75</v>
      </c>
    </row>
    <row r="36" spans="1:6">
      <c r="A36" s="31" t="s">
        <v>29</v>
      </c>
      <c r="B36" s="21">
        <v>60</v>
      </c>
      <c r="C36" s="65"/>
      <c r="D36" s="32">
        <f t="shared" si="3"/>
        <v>1</v>
      </c>
      <c r="E36" s="32">
        <f t="shared" si="4"/>
        <v>0.66666666666666663</v>
      </c>
      <c r="F36" s="33">
        <f t="shared" si="5"/>
        <v>22</v>
      </c>
    </row>
    <row r="37" spans="1:6">
      <c r="A37" s="31" t="s">
        <v>30</v>
      </c>
      <c r="B37" s="21">
        <v>240</v>
      </c>
      <c r="C37" s="65"/>
      <c r="D37" s="32">
        <f t="shared" si="3"/>
        <v>4</v>
      </c>
      <c r="E37" s="32">
        <f t="shared" si="4"/>
        <v>2.6666666666666665</v>
      </c>
      <c r="F37" s="33">
        <f t="shared" si="5"/>
        <v>88</v>
      </c>
    </row>
    <row r="38" spans="1:6">
      <c r="A38" s="47" t="s">
        <v>93</v>
      </c>
      <c r="B38" s="21"/>
      <c r="C38" s="64">
        <v>180</v>
      </c>
      <c r="D38" s="32">
        <f t="shared" si="3"/>
        <v>4.5</v>
      </c>
      <c r="E38" s="32">
        <f t="shared" si="4"/>
        <v>3</v>
      </c>
      <c r="F38" s="33">
        <f t="shared" si="5"/>
        <v>99</v>
      </c>
    </row>
    <row r="39" spans="1:6">
      <c r="A39" s="31" t="s">
        <v>95</v>
      </c>
      <c r="B39" s="21"/>
      <c r="C39" s="64">
        <v>300</v>
      </c>
      <c r="D39" s="32">
        <f t="shared" si="3"/>
        <v>7.5</v>
      </c>
      <c r="E39" s="32">
        <f t="shared" si="4"/>
        <v>5</v>
      </c>
      <c r="F39" s="33">
        <f t="shared" si="5"/>
        <v>165</v>
      </c>
    </row>
    <row r="40" spans="1:6">
      <c r="A40" s="31" t="s">
        <v>54</v>
      </c>
      <c r="B40" s="21">
        <v>240</v>
      </c>
      <c r="C40" s="65"/>
      <c r="D40" s="32">
        <f t="shared" si="3"/>
        <v>4</v>
      </c>
      <c r="E40" s="32">
        <f t="shared" si="4"/>
        <v>2.6666666666666665</v>
      </c>
      <c r="F40" s="33">
        <f t="shared" si="5"/>
        <v>88</v>
      </c>
    </row>
    <row r="41" spans="1:6">
      <c r="A41" s="47" t="s">
        <v>99</v>
      </c>
      <c r="B41" s="21"/>
      <c r="C41" s="64">
        <v>300</v>
      </c>
      <c r="D41" s="32">
        <f t="shared" si="3"/>
        <v>7.5</v>
      </c>
      <c r="E41" s="32">
        <f t="shared" si="4"/>
        <v>5</v>
      </c>
      <c r="F41" s="33">
        <f t="shared" si="5"/>
        <v>165</v>
      </c>
    </row>
    <row r="42" spans="1:6">
      <c r="A42" s="31"/>
      <c r="B42" s="21"/>
      <c r="C42" s="63"/>
      <c r="D42" s="32">
        <f t="shared" si="3"/>
        <v>0</v>
      </c>
      <c r="E42" s="32">
        <f t="shared" si="4"/>
        <v>0</v>
      </c>
      <c r="F42" s="33">
        <f t="shared" si="5"/>
        <v>0</v>
      </c>
    </row>
    <row r="43" spans="1:6" s="1" customFormat="1">
      <c r="A43" s="34" t="s">
        <v>33</v>
      </c>
      <c r="B43" s="20">
        <f>SUM(B44:B63)</f>
        <v>1420</v>
      </c>
      <c r="C43" s="66">
        <f>SUM(C44:C63)</f>
        <v>525</v>
      </c>
      <c r="D43" s="35">
        <f t="shared" si="3"/>
        <v>36.791666666666671</v>
      </c>
      <c r="E43" s="35">
        <f t="shared" si="4"/>
        <v>24.527777777777782</v>
      </c>
      <c r="F43" s="36">
        <f t="shared" si="5"/>
        <v>809.41666666666686</v>
      </c>
    </row>
    <row r="44" spans="1:6">
      <c r="A44" s="31" t="s">
        <v>34</v>
      </c>
      <c r="B44" s="21"/>
      <c r="C44" s="63">
        <v>10</v>
      </c>
      <c r="D44" s="32">
        <f t="shared" si="3"/>
        <v>0.25</v>
      </c>
      <c r="E44" s="32">
        <f t="shared" si="4"/>
        <v>0.16666666666666666</v>
      </c>
      <c r="F44" s="33">
        <f t="shared" si="5"/>
        <v>5.5</v>
      </c>
    </row>
    <row r="45" spans="1:6">
      <c r="A45" s="31" t="s">
        <v>46</v>
      </c>
      <c r="B45" s="21">
        <v>60</v>
      </c>
      <c r="C45" s="63"/>
      <c r="D45" s="32">
        <f t="shared" si="3"/>
        <v>1</v>
      </c>
      <c r="E45" s="32">
        <f t="shared" si="4"/>
        <v>0.66666666666666663</v>
      </c>
      <c r="F45" s="33">
        <f t="shared" si="5"/>
        <v>22</v>
      </c>
    </row>
    <row r="46" spans="1:6">
      <c r="A46" s="31" t="s">
        <v>35</v>
      </c>
      <c r="B46" s="21">
        <v>10</v>
      </c>
      <c r="C46" s="63"/>
      <c r="D46" s="32">
        <f t="shared" si="3"/>
        <v>0.16666666666666666</v>
      </c>
      <c r="E46" s="32">
        <f t="shared" si="4"/>
        <v>0.1111111111111111</v>
      </c>
      <c r="F46" s="33">
        <f t="shared" si="5"/>
        <v>3.6666666666666665</v>
      </c>
    </row>
    <row r="47" spans="1:6">
      <c r="A47" s="31" t="s">
        <v>36</v>
      </c>
      <c r="B47" s="21"/>
      <c r="C47" s="63">
        <v>20</v>
      </c>
      <c r="D47" s="32">
        <f t="shared" si="3"/>
        <v>0.5</v>
      </c>
      <c r="E47" s="32">
        <f t="shared" si="4"/>
        <v>0.33333333333333331</v>
      </c>
      <c r="F47" s="33">
        <f t="shared" si="5"/>
        <v>11</v>
      </c>
    </row>
    <row r="48" spans="1:6">
      <c r="A48" s="31" t="s">
        <v>37</v>
      </c>
      <c r="B48" s="21">
        <v>120</v>
      </c>
      <c r="C48" s="63"/>
      <c r="D48" s="32">
        <f t="shared" si="3"/>
        <v>2</v>
      </c>
      <c r="E48" s="32">
        <f t="shared" si="4"/>
        <v>1.3333333333333333</v>
      </c>
      <c r="F48" s="33">
        <f t="shared" si="5"/>
        <v>44</v>
      </c>
    </row>
    <row r="49" spans="1:6">
      <c r="A49" s="31" t="s">
        <v>38</v>
      </c>
      <c r="B49" s="21">
        <v>30</v>
      </c>
      <c r="C49" s="63"/>
      <c r="D49" s="32">
        <f t="shared" si="3"/>
        <v>0.5</v>
      </c>
      <c r="E49" s="32">
        <f t="shared" si="4"/>
        <v>0.33333333333333331</v>
      </c>
      <c r="F49" s="33">
        <f t="shared" si="5"/>
        <v>11</v>
      </c>
    </row>
    <row r="50" spans="1:6">
      <c r="A50" s="31" t="s">
        <v>45</v>
      </c>
      <c r="B50" s="21">
        <v>60</v>
      </c>
      <c r="C50" s="63"/>
      <c r="D50" s="32">
        <f t="shared" si="3"/>
        <v>1</v>
      </c>
      <c r="E50" s="32">
        <f t="shared" si="4"/>
        <v>0.66666666666666663</v>
      </c>
      <c r="F50" s="33">
        <f t="shared" si="5"/>
        <v>22</v>
      </c>
    </row>
    <row r="51" spans="1:6">
      <c r="A51" s="31" t="s">
        <v>47</v>
      </c>
      <c r="B51" s="21">
        <v>60</v>
      </c>
      <c r="C51" s="63"/>
      <c r="D51" s="32">
        <f t="shared" si="3"/>
        <v>1</v>
      </c>
      <c r="E51" s="32">
        <f t="shared" si="4"/>
        <v>0.66666666666666663</v>
      </c>
      <c r="F51" s="33">
        <f t="shared" si="5"/>
        <v>22</v>
      </c>
    </row>
    <row r="52" spans="1:6">
      <c r="A52" s="31" t="s">
        <v>48</v>
      </c>
      <c r="B52" s="21"/>
      <c r="C52" s="63">
        <v>15</v>
      </c>
      <c r="D52" s="32">
        <f t="shared" si="3"/>
        <v>0.375</v>
      </c>
      <c r="E52" s="32">
        <f t="shared" si="4"/>
        <v>0.25</v>
      </c>
      <c r="F52" s="33">
        <f t="shared" si="5"/>
        <v>8.25</v>
      </c>
    </row>
    <row r="53" spans="1:6">
      <c r="A53" s="31" t="s">
        <v>49</v>
      </c>
      <c r="B53" s="21">
        <v>180</v>
      </c>
      <c r="C53" s="63"/>
      <c r="D53" s="32">
        <f t="shared" si="3"/>
        <v>3</v>
      </c>
      <c r="E53" s="32">
        <f t="shared" si="4"/>
        <v>2</v>
      </c>
      <c r="F53" s="33">
        <f t="shared" si="5"/>
        <v>66</v>
      </c>
    </row>
    <row r="54" spans="1:6">
      <c r="A54" s="31" t="s">
        <v>61</v>
      </c>
      <c r="B54" s="21">
        <v>60</v>
      </c>
      <c r="C54" s="63"/>
      <c r="D54" s="32">
        <f t="shared" si="3"/>
        <v>1</v>
      </c>
      <c r="E54" s="32">
        <f t="shared" si="4"/>
        <v>0.66666666666666663</v>
      </c>
      <c r="F54" s="33">
        <f t="shared" si="5"/>
        <v>22</v>
      </c>
    </row>
    <row r="55" spans="1:6">
      <c r="A55" s="31" t="s">
        <v>50</v>
      </c>
      <c r="B55" s="21">
        <v>300</v>
      </c>
      <c r="C55" s="63"/>
      <c r="D55" s="32">
        <f t="shared" si="3"/>
        <v>5</v>
      </c>
      <c r="E55" s="32">
        <f t="shared" si="4"/>
        <v>3.3333333333333335</v>
      </c>
      <c r="F55" s="33">
        <f t="shared" si="5"/>
        <v>110</v>
      </c>
    </row>
    <row r="56" spans="1:6">
      <c r="A56" s="31" t="s">
        <v>51</v>
      </c>
      <c r="B56" s="21">
        <v>120</v>
      </c>
      <c r="C56" s="63"/>
      <c r="D56" s="32">
        <f t="shared" si="3"/>
        <v>2</v>
      </c>
      <c r="E56" s="32">
        <f t="shared" si="4"/>
        <v>1.3333333333333333</v>
      </c>
      <c r="F56" s="33">
        <f t="shared" si="5"/>
        <v>44</v>
      </c>
    </row>
    <row r="57" spans="1:6">
      <c r="A57" s="31" t="s">
        <v>52</v>
      </c>
      <c r="B57" s="21">
        <v>120</v>
      </c>
      <c r="C57" s="63"/>
      <c r="D57" s="32">
        <f t="shared" si="3"/>
        <v>2</v>
      </c>
      <c r="E57" s="32">
        <f t="shared" si="4"/>
        <v>1.3333333333333333</v>
      </c>
      <c r="F57" s="33">
        <f t="shared" si="5"/>
        <v>44</v>
      </c>
    </row>
    <row r="58" spans="1:6">
      <c r="A58" s="31" t="s">
        <v>53</v>
      </c>
      <c r="B58" s="21">
        <v>300</v>
      </c>
      <c r="C58" s="63"/>
      <c r="D58" s="32">
        <f t="shared" si="3"/>
        <v>5</v>
      </c>
      <c r="E58" s="32">
        <f t="shared" si="4"/>
        <v>3.3333333333333335</v>
      </c>
      <c r="F58" s="33">
        <f t="shared" si="5"/>
        <v>110</v>
      </c>
    </row>
    <row r="59" spans="1:6">
      <c r="A59" s="37" t="s">
        <v>98</v>
      </c>
      <c r="B59" s="38"/>
      <c r="C59" s="67">
        <v>480</v>
      </c>
      <c r="D59" s="32">
        <f t="shared" si="3"/>
        <v>12</v>
      </c>
      <c r="E59" s="32">
        <f t="shared" si="4"/>
        <v>8</v>
      </c>
      <c r="F59" s="33">
        <f t="shared" si="5"/>
        <v>264</v>
      </c>
    </row>
    <row r="60" spans="1:6">
      <c r="A60" s="31"/>
      <c r="B60" s="21"/>
      <c r="C60" s="63"/>
      <c r="D60" s="32">
        <f t="shared" si="3"/>
        <v>0</v>
      </c>
      <c r="E60" s="32">
        <f t="shared" si="4"/>
        <v>0</v>
      </c>
      <c r="F60" s="33">
        <f t="shared" si="5"/>
        <v>0</v>
      </c>
    </row>
    <row r="61" spans="1:6">
      <c r="A61" s="31"/>
      <c r="B61" s="21"/>
      <c r="C61" s="63"/>
      <c r="D61" s="32">
        <f t="shared" si="3"/>
        <v>0</v>
      </c>
      <c r="E61" s="32">
        <f t="shared" si="4"/>
        <v>0</v>
      </c>
      <c r="F61" s="33">
        <f t="shared" si="5"/>
        <v>0</v>
      </c>
    </row>
    <row r="62" spans="1:6">
      <c r="A62" s="31"/>
      <c r="B62" s="21"/>
      <c r="C62" s="63"/>
      <c r="D62" s="32">
        <f t="shared" si="3"/>
        <v>0</v>
      </c>
      <c r="E62" s="32">
        <f t="shared" si="4"/>
        <v>0</v>
      </c>
      <c r="F62" s="33">
        <f t="shared" si="5"/>
        <v>0</v>
      </c>
    </row>
    <row r="63" spans="1:6">
      <c r="A63" s="31"/>
      <c r="B63" s="21"/>
      <c r="C63" s="63"/>
      <c r="D63" s="32">
        <f t="shared" si="3"/>
        <v>0</v>
      </c>
      <c r="E63" s="32">
        <f t="shared" si="4"/>
        <v>0</v>
      </c>
      <c r="F63" s="33">
        <f t="shared" si="5"/>
        <v>0</v>
      </c>
    </row>
    <row r="64" spans="1:6" s="1" customFormat="1">
      <c r="A64" s="34" t="s">
        <v>57</v>
      </c>
      <c r="B64" s="20">
        <f>SUM(B65:B74)</f>
        <v>720</v>
      </c>
      <c r="C64" s="66">
        <f t="shared" ref="C64" si="6">SUM(C65:C74)</f>
        <v>270</v>
      </c>
      <c r="D64" s="35">
        <f t="shared" si="3"/>
        <v>18.75</v>
      </c>
      <c r="E64" s="35">
        <f t="shared" si="4"/>
        <v>12.5</v>
      </c>
      <c r="F64" s="36">
        <f t="shared" si="5"/>
        <v>412.5</v>
      </c>
    </row>
    <row r="65" spans="1:6">
      <c r="A65" s="31" t="s">
        <v>58</v>
      </c>
      <c r="B65" s="21"/>
      <c r="C65" s="63">
        <v>20</v>
      </c>
      <c r="D65" s="32">
        <f t="shared" si="3"/>
        <v>0.5</v>
      </c>
      <c r="E65" s="32">
        <f t="shared" si="4"/>
        <v>0.33333333333333331</v>
      </c>
      <c r="F65" s="33">
        <f t="shared" si="5"/>
        <v>11</v>
      </c>
    </row>
    <row r="66" spans="1:6">
      <c r="A66" s="31" t="s">
        <v>59</v>
      </c>
      <c r="B66" s="21">
        <v>240</v>
      </c>
      <c r="C66" s="63"/>
      <c r="D66" s="32">
        <f t="shared" ref="D66:D98" si="7">C66/$B$100+B66/60</f>
        <v>4</v>
      </c>
      <c r="E66" s="32">
        <f t="shared" ref="E66:E98" si="8">D66*B$100/60</f>
        <v>2.6666666666666665</v>
      </c>
      <c r="F66" s="33">
        <f t="shared" ref="F66:F98" si="9">E66*B$101</f>
        <v>88</v>
      </c>
    </row>
    <row r="67" spans="1:6">
      <c r="A67" s="31" t="s">
        <v>60</v>
      </c>
      <c r="B67" s="21">
        <v>240</v>
      </c>
      <c r="C67" s="63"/>
      <c r="D67" s="32">
        <f t="shared" si="7"/>
        <v>4</v>
      </c>
      <c r="E67" s="32">
        <f t="shared" si="8"/>
        <v>2.6666666666666665</v>
      </c>
      <c r="F67" s="33">
        <f t="shared" si="9"/>
        <v>88</v>
      </c>
    </row>
    <row r="68" spans="1:6">
      <c r="A68" s="31" t="s">
        <v>39</v>
      </c>
      <c r="B68" s="21"/>
      <c r="C68" s="63">
        <v>10</v>
      </c>
      <c r="D68" s="32">
        <f t="shared" si="7"/>
        <v>0.25</v>
      </c>
      <c r="E68" s="32">
        <f t="shared" si="8"/>
        <v>0.16666666666666666</v>
      </c>
      <c r="F68" s="33">
        <f t="shared" si="9"/>
        <v>5.5</v>
      </c>
    </row>
    <row r="69" spans="1:6">
      <c r="A69" s="31" t="s">
        <v>40</v>
      </c>
      <c r="B69" s="21">
        <v>120</v>
      </c>
      <c r="C69" s="63"/>
      <c r="D69" s="32">
        <f t="shared" si="7"/>
        <v>2</v>
      </c>
      <c r="E69" s="32">
        <f t="shared" si="8"/>
        <v>1.3333333333333333</v>
      </c>
      <c r="F69" s="33">
        <f t="shared" si="9"/>
        <v>44</v>
      </c>
    </row>
    <row r="70" spans="1:6">
      <c r="A70" s="31" t="s">
        <v>44</v>
      </c>
      <c r="B70" s="21">
        <v>120</v>
      </c>
      <c r="C70" s="63"/>
      <c r="D70" s="32">
        <f t="shared" si="7"/>
        <v>2</v>
      </c>
      <c r="E70" s="32">
        <f t="shared" si="8"/>
        <v>1.3333333333333333</v>
      </c>
      <c r="F70" s="33">
        <f t="shared" si="9"/>
        <v>44</v>
      </c>
    </row>
    <row r="71" spans="1:6">
      <c r="A71" s="31" t="s">
        <v>89</v>
      </c>
      <c r="B71" s="21"/>
      <c r="C71" s="63">
        <v>240</v>
      </c>
      <c r="D71" s="32">
        <f t="shared" si="7"/>
        <v>6</v>
      </c>
      <c r="E71" s="32">
        <f t="shared" si="8"/>
        <v>4</v>
      </c>
      <c r="F71" s="33">
        <f t="shared" si="9"/>
        <v>132</v>
      </c>
    </row>
    <row r="72" spans="1:6">
      <c r="A72" s="31"/>
      <c r="B72" s="21"/>
      <c r="C72" s="63"/>
      <c r="D72" s="32">
        <f t="shared" si="7"/>
        <v>0</v>
      </c>
      <c r="E72" s="32">
        <f t="shared" si="8"/>
        <v>0</v>
      </c>
      <c r="F72" s="33">
        <f t="shared" si="9"/>
        <v>0</v>
      </c>
    </row>
    <row r="73" spans="1:6">
      <c r="A73" s="31"/>
      <c r="B73" s="21"/>
      <c r="C73" s="63"/>
      <c r="D73" s="32">
        <f t="shared" si="7"/>
        <v>0</v>
      </c>
      <c r="E73" s="32">
        <f t="shared" si="8"/>
        <v>0</v>
      </c>
      <c r="F73" s="33">
        <f t="shared" si="9"/>
        <v>0</v>
      </c>
    </row>
    <row r="74" spans="1:6">
      <c r="A74" s="31"/>
      <c r="B74" s="21"/>
      <c r="C74" s="63"/>
      <c r="D74" s="32">
        <f t="shared" si="7"/>
        <v>0</v>
      </c>
      <c r="E74" s="32">
        <f t="shared" si="8"/>
        <v>0</v>
      </c>
      <c r="F74" s="33">
        <f t="shared" si="9"/>
        <v>0</v>
      </c>
    </row>
    <row r="75" spans="1:6" s="1" customFormat="1">
      <c r="A75" s="34" t="s">
        <v>62</v>
      </c>
      <c r="B75" s="20">
        <f>SUM(B76:B85)</f>
        <v>520</v>
      </c>
      <c r="C75" s="66">
        <f t="shared" ref="C75:F75" si="10">SUM(C76:C85)</f>
        <v>60</v>
      </c>
      <c r="D75" s="35">
        <f t="shared" si="10"/>
        <v>10.166666666666668</v>
      </c>
      <c r="E75" s="35">
        <f t="shared" si="10"/>
        <v>6.7777777777777777</v>
      </c>
      <c r="F75" s="35">
        <f t="shared" si="10"/>
        <v>223.66666666666669</v>
      </c>
    </row>
    <row r="76" spans="1:6">
      <c r="A76" s="31" t="s">
        <v>64</v>
      </c>
      <c r="B76" s="21"/>
      <c r="C76" s="63">
        <v>20</v>
      </c>
      <c r="D76" s="32">
        <f t="shared" si="7"/>
        <v>0.5</v>
      </c>
      <c r="E76" s="32">
        <f t="shared" si="8"/>
        <v>0.33333333333333331</v>
      </c>
      <c r="F76" s="33">
        <f t="shared" si="9"/>
        <v>11</v>
      </c>
    </row>
    <row r="77" spans="1:6">
      <c r="A77" s="31" t="s">
        <v>63</v>
      </c>
      <c r="B77" s="21">
        <v>60</v>
      </c>
      <c r="C77" s="63"/>
      <c r="D77" s="32">
        <f t="shared" si="7"/>
        <v>1</v>
      </c>
      <c r="E77" s="32">
        <f t="shared" si="8"/>
        <v>0.66666666666666663</v>
      </c>
      <c r="F77" s="33">
        <f t="shared" si="9"/>
        <v>22</v>
      </c>
    </row>
    <row r="78" spans="1:6">
      <c r="A78" s="31" t="s">
        <v>65</v>
      </c>
      <c r="B78" s="21">
        <v>60</v>
      </c>
      <c r="C78" s="63"/>
      <c r="D78" s="32">
        <f t="shared" si="7"/>
        <v>1</v>
      </c>
      <c r="E78" s="32">
        <f t="shared" si="8"/>
        <v>0.66666666666666663</v>
      </c>
      <c r="F78" s="33">
        <f t="shared" si="9"/>
        <v>22</v>
      </c>
    </row>
    <row r="79" spans="1:6">
      <c r="A79" s="31" t="s">
        <v>67</v>
      </c>
      <c r="B79" s="21"/>
      <c r="C79" s="63">
        <v>20</v>
      </c>
      <c r="D79" s="32">
        <f t="shared" si="7"/>
        <v>0.5</v>
      </c>
      <c r="E79" s="32">
        <f t="shared" si="8"/>
        <v>0.33333333333333331</v>
      </c>
      <c r="F79" s="33">
        <f t="shared" si="9"/>
        <v>11</v>
      </c>
    </row>
    <row r="80" spans="1:6">
      <c r="A80" s="37" t="s">
        <v>66</v>
      </c>
      <c r="B80" s="38">
        <v>60</v>
      </c>
      <c r="C80" s="63"/>
      <c r="D80" s="32">
        <f t="shared" si="7"/>
        <v>1</v>
      </c>
      <c r="E80" s="32">
        <f t="shared" si="8"/>
        <v>0.66666666666666663</v>
      </c>
      <c r="F80" s="33">
        <f t="shared" si="9"/>
        <v>22</v>
      </c>
    </row>
    <row r="81" spans="1:6">
      <c r="A81" s="31" t="s">
        <v>68</v>
      </c>
      <c r="B81" s="21">
        <v>60</v>
      </c>
      <c r="C81" s="63"/>
      <c r="D81" s="32">
        <f t="shared" si="7"/>
        <v>1</v>
      </c>
      <c r="E81" s="32">
        <f t="shared" si="8"/>
        <v>0.66666666666666663</v>
      </c>
      <c r="F81" s="33">
        <f t="shared" si="9"/>
        <v>22</v>
      </c>
    </row>
    <row r="82" spans="1:6">
      <c r="A82" s="31" t="s">
        <v>69</v>
      </c>
      <c r="B82" s="21"/>
      <c r="C82" s="63">
        <v>20</v>
      </c>
      <c r="D82" s="32">
        <f t="shared" si="7"/>
        <v>0.5</v>
      </c>
      <c r="E82" s="32">
        <f t="shared" si="8"/>
        <v>0.33333333333333331</v>
      </c>
      <c r="F82" s="33">
        <f t="shared" si="9"/>
        <v>11</v>
      </c>
    </row>
    <row r="83" spans="1:6">
      <c r="A83" s="31" t="s">
        <v>70</v>
      </c>
      <c r="B83" s="21">
        <v>100</v>
      </c>
      <c r="C83" s="63"/>
      <c r="D83" s="32">
        <f t="shared" si="7"/>
        <v>1.6666666666666667</v>
      </c>
      <c r="E83" s="32">
        <f t="shared" si="8"/>
        <v>1.1111111111111112</v>
      </c>
      <c r="F83" s="33">
        <f t="shared" si="9"/>
        <v>36.666666666666671</v>
      </c>
    </row>
    <row r="84" spans="1:6">
      <c r="A84" s="31" t="s">
        <v>71</v>
      </c>
      <c r="B84" s="21">
        <v>180</v>
      </c>
      <c r="C84" s="63"/>
      <c r="D84" s="32">
        <f t="shared" si="7"/>
        <v>3</v>
      </c>
      <c r="E84" s="32">
        <f t="shared" si="8"/>
        <v>2</v>
      </c>
      <c r="F84" s="33">
        <f t="shared" si="9"/>
        <v>66</v>
      </c>
    </row>
    <row r="85" spans="1:6">
      <c r="A85" s="31"/>
      <c r="B85" s="21"/>
      <c r="C85" s="63"/>
      <c r="D85" s="32">
        <f t="shared" si="7"/>
        <v>0</v>
      </c>
      <c r="E85" s="32">
        <f t="shared" si="8"/>
        <v>0</v>
      </c>
      <c r="F85" s="33">
        <f t="shared" si="9"/>
        <v>0</v>
      </c>
    </row>
    <row r="86" spans="1:6" s="1" customFormat="1">
      <c r="A86" s="34" t="s">
        <v>96</v>
      </c>
      <c r="B86" s="20"/>
      <c r="C86" s="66">
        <v>480</v>
      </c>
      <c r="D86" s="35">
        <f t="shared" si="7"/>
        <v>12</v>
      </c>
      <c r="E86" s="35">
        <f t="shared" si="8"/>
        <v>8</v>
      </c>
      <c r="F86" s="36">
        <f t="shared" si="9"/>
        <v>264</v>
      </c>
    </row>
    <row r="87" spans="1:6">
      <c r="A87" s="31"/>
      <c r="B87" s="21"/>
      <c r="C87" s="63"/>
      <c r="D87" s="32">
        <f t="shared" si="7"/>
        <v>0</v>
      </c>
      <c r="E87" s="32">
        <f t="shared" si="8"/>
        <v>0</v>
      </c>
      <c r="F87" s="33">
        <f t="shared" si="9"/>
        <v>0</v>
      </c>
    </row>
    <row r="88" spans="1:6">
      <c r="A88" s="31"/>
      <c r="B88" s="21"/>
      <c r="C88" s="63"/>
      <c r="D88" s="32">
        <f t="shared" si="7"/>
        <v>0</v>
      </c>
      <c r="E88" s="32">
        <f t="shared" si="8"/>
        <v>0</v>
      </c>
      <c r="F88" s="33">
        <f t="shared" si="9"/>
        <v>0</v>
      </c>
    </row>
    <row r="89" spans="1:6" s="1" customFormat="1">
      <c r="A89" s="34" t="s">
        <v>77</v>
      </c>
      <c r="B89" s="20">
        <f>B90+B91+B92</f>
        <v>3624</v>
      </c>
      <c r="C89" s="66">
        <f>C90+C91+C92</f>
        <v>1562</v>
      </c>
      <c r="D89" s="35">
        <f t="shared" si="7"/>
        <v>99.449999999999989</v>
      </c>
      <c r="E89" s="35">
        <f t="shared" si="8"/>
        <v>66.3</v>
      </c>
      <c r="F89" s="36">
        <f t="shared" si="9"/>
        <v>2187.9</v>
      </c>
    </row>
    <row r="90" spans="1:6" s="3" customFormat="1">
      <c r="A90" s="39" t="s">
        <v>75</v>
      </c>
      <c r="B90" s="40">
        <f>(B75+B64+B43+B26+B2+B86)*0.2</f>
        <v>906</v>
      </c>
      <c r="C90" s="68">
        <f>(C75+C64+C43+C26+C2+C86)*0.2</f>
        <v>781</v>
      </c>
      <c r="D90" s="32">
        <f t="shared" si="7"/>
        <v>34.625</v>
      </c>
      <c r="E90" s="32">
        <f t="shared" si="8"/>
        <v>23.083333333333332</v>
      </c>
      <c r="F90" s="33">
        <f t="shared" si="9"/>
        <v>761.75</v>
      </c>
    </row>
    <row r="91" spans="1:6" s="3" customFormat="1">
      <c r="A91" s="39" t="s">
        <v>76</v>
      </c>
      <c r="B91" s="40">
        <f>B90</f>
        <v>906</v>
      </c>
      <c r="C91" s="68">
        <f>C90</f>
        <v>781</v>
      </c>
      <c r="D91" s="32">
        <f t="shared" si="7"/>
        <v>34.625</v>
      </c>
      <c r="E91" s="32">
        <f t="shared" si="8"/>
        <v>23.083333333333332</v>
      </c>
      <c r="F91" s="33">
        <f t="shared" si="9"/>
        <v>761.75</v>
      </c>
    </row>
    <row r="92" spans="1:6" s="3" customFormat="1">
      <c r="A92" s="41" t="s">
        <v>78</v>
      </c>
      <c r="B92" s="42">
        <f>B91*2</f>
        <v>1812</v>
      </c>
      <c r="C92" s="69"/>
      <c r="D92" s="43">
        <f t="shared" si="7"/>
        <v>30.2</v>
      </c>
      <c r="E92" s="43">
        <f t="shared" si="8"/>
        <v>20.133333333333333</v>
      </c>
      <c r="F92" s="44">
        <f t="shared" si="9"/>
        <v>664.4</v>
      </c>
    </row>
    <row r="93" spans="1:6">
      <c r="A93" s="8"/>
      <c r="B93" s="46" t="s">
        <v>85</v>
      </c>
      <c r="C93" s="46" t="s">
        <v>86</v>
      </c>
      <c r="D93" s="9"/>
      <c r="E93" s="9"/>
      <c r="F93" s="9"/>
    </row>
    <row r="94" spans="1:6" s="3" customFormat="1">
      <c r="A94" s="59" t="s">
        <v>82</v>
      </c>
      <c r="B94" s="59">
        <f>B89+B75+B64+B43+B26+B2</f>
        <v>8154</v>
      </c>
      <c r="C94" s="60">
        <f>C89+C75+C64+C43+C26+C2+C86</f>
        <v>5467</v>
      </c>
      <c r="D94" s="60">
        <f>D89+D75+D64+D43+D26+D2+D86</f>
        <v>272.57499999999999</v>
      </c>
      <c r="E94" s="60">
        <f t="shared" ref="E94:F94" si="11">E89+E75+E64+E43+E26+E2+E86</f>
        <v>181.71666666666667</v>
      </c>
      <c r="F94" s="60">
        <f t="shared" si="11"/>
        <v>5996.65</v>
      </c>
    </row>
    <row r="95" spans="1:6">
      <c r="A95" s="11" t="s">
        <v>94</v>
      </c>
      <c r="B95" s="11"/>
      <c r="C95" s="48">
        <f>C94/60</f>
        <v>91.11666666666666</v>
      </c>
      <c r="D95" s="35"/>
      <c r="E95" s="35"/>
      <c r="F95" s="35"/>
    </row>
    <row r="96" spans="1:6">
      <c r="A96" s="10" t="s">
        <v>87</v>
      </c>
      <c r="B96" s="10">
        <f>B94/60/60</f>
        <v>2.2650000000000001</v>
      </c>
      <c r="C96" s="48">
        <f>C94/60/40</f>
        <v>2.2779166666666666</v>
      </c>
      <c r="D96" s="6"/>
      <c r="E96" s="6"/>
      <c r="F96" s="6"/>
    </row>
    <row r="97" spans="1:6">
      <c r="A97" s="10" t="s">
        <v>88</v>
      </c>
      <c r="B97" s="10">
        <f>B96*B101</f>
        <v>74.745000000000005</v>
      </c>
      <c r="C97" s="48">
        <f>C96*B101</f>
        <v>75.171250000000001</v>
      </c>
    </row>
    <row r="98" spans="1:6">
      <c r="A98" s="20"/>
      <c r="B98" s="20"/>
      <c r="C98" s="35"/>
    </row>
    <row r="99" spans="1:6" ht="40" customHeight="1">
      <c r="A99" s="45" t="s">
        <v>83</v>
      </c>
      <c r="B99" s="1"/>
      <c r="C99" s="6"/>
      <c r="D99" s="6" t="s">
        <v>84</v>
      </c>
    </row>
    <row r="100" spans="1:6">
      <c r="A100" s="10" t="s">
        <v>41</v>
      </c>
      <c r="B100" s="16">
        <v>40</v>
      </c>
      <c r="C100" s="22"/>
      <c r="D100" s="49" t="s">
        <v>41</v>
      </c>
      <c r="E100" s="50"/>
      <c r="F100" s="48">
        <v>10</v>
      </c>
    </row>
    <row r="101" spans="1:6">
      <c r="A101" s="10" t="s">
        <v>42</v>
      </c>
      <c r="B101" s="16">
        <v>33</v>
      </c>
      <c r="C101" s="23"/>
      <c r="D101" s="49" t="s">
        <v>42</v>
      </c>
      <c r="E101" s="50"/>
      <c r="F101" s="48">
        <v>33</v>
      </c>
    </row>
    <row r="102" spans="1:6">
      <c r="A102" s="12" t="s">
        <v>72</v>
      </c>
      <c r="B102" s="17">
        <f>(C2+C26+C43+C64+C75+C89+C86)/B100+(B2+B26+B43+B64+B75+B89)/60</f>
        <v>272.57500000000005</v>
      </c>
      <c r="C102" s="23"/>
      <c r="D102" s="51" t="s">
        <v>72</v>
      </c>
      <c r="E102" s="52"/>
      <c r="F102" s="13">
        <f>(C2+C26+C43+C64+C75+C89)/F100+(B2+B26+B43+B64+B75+B89)/60</f>
        <v>634.6</v>
      </c>
    </row>
    <row r="103" spans="1:6">
      <c r="A103" s="14" t="s">
        <v>73</v>
      </c>
      <c r="B103" s="18">
        <f>B102/60</f>
        <v>4.5429166666666676</v>
      </c>
      <c r="C103" s="23"/>
      <c r="D103" s="53" t="s">
        <v>73</v>
      </c>
      <c r="E103" s="54"/>
      <c r="F103" s="55">
        <f>F102/60</f>
        <v>10.576666666666666</v>
      </c>
    </row>
    <row r="104" spans="1:6">
      <c r="A104" s="14" t="s">
        <v>55</v>
      </c>
      <c r="B104" s="18">
        <f>B101*B103</f>
        <v>149.91625000000002</v>
      </c>
      <c r="C104" s="23"/>
      <c r="D104" s="53" t="s">
        <v>55</v>
      </c>
      <c r="E104" s="54"/>
      <c r="F104" s="55">
        <f>F101*F103</f>
        <v>349.03</v>
      </c>
    </row>
    <row r="105" spans="1:6">
      <c r="A105" s="15" t="s">
        <v>81</v>
      </c>
      <c r="B105" s="19">
        <f>B103*B100</f>
        <v>181.7166666666667</v>
      </c>
      <c r="C105" s="23"/>
      <c r="D105" s="56" t="s">
        <v>81</v>
      </c>
      <c r="E105" s="57"/>
      <c r="F105" s="58">
        <f>F103*F100</f>
        <v>105.76666666666667</v>
      </c>
    </row>
    <row r="106" spans="1:6">
      <c r="A106" s="15" t="s">
        <v>56</v>
      </c>
      <c r="B106" s="19">
        <f>B100*B104</f>
        <v>5996.6500000000005</v>
      </c>
      <c r="C106" s="23"/>
      <c r="D106" s="56" t="s">
        <v>56</v>
      </c>
      <c r="E106" s="57"/>
      <c r="F106" s="58">
        <f>F100*F104</f>
        <v>3490.2999999999997</v>
      </c>
    </row>
  </sheetData>
  <mergeCells count="7">
    <mergeCell ref="D106:E106"/>
    <mergeCell ref="D100:E100"/>
    <mergeCell ref="D101:E101"/>
    <mergeCell ref="D102:E102"/>
    <mergeCell ref="D103:E103"/>
    <mergeCell ref="D104:E104"/>
    <mergeCell ref="D105:E105"/>
  </mergeCells>
  <phoneticPr fontId="9" type="noConversion"/>
  <pageMargins left="0.75" right="0.75" top="1" bottom="1" header="0.5" footer="0.5"/>
  <pageSetup paperSize="9" scale="80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2018-10-17T11:48:03Z</cp:lastPrinted>
  <dcterms:created xsi:type="dcterms:W3CDTF">2018-10-12T15:49:27Z</dcterms:created>
  <dcterms:modified xsi:type="dcterms:W3CDTF">2018-10-17T12:42:01Z</dcterms:modified>
</cp:coreProperties>
</file>