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Murray\Downloads\"/>
    </mc:Choice>
  </mc:AlternateContent>
  <xr:revisionPtr revIDLastSave="0" documentId="13_ncr:1_{5ACA0117-0E24-4521-AA95-C4F09C3C3CD8}" xr6:coauthVersionLast="47" xr6:coauthVersionMax="47" xr10:uidLastSave="{00000000-0000-0000-0000-000000000000}"/>
  <workbookProtection workbookAlgorithmName="SHA-512" workbookHashValue="Hb+rzXIvwCDOvX85EvafhW89RXda2tumJraC2jX5i05G/CxGFc52SRY+61S0PygdWhPAkC1RokvwXyo11+VHXw==" workbookSaltValue="iuhpXPB83zZzqddVGcSzzA==" workbookSpinCount="100000" lockStructure="1"/>
  <bookViews>
    <workbookView xWindow="-120" yWindow="-120" windowWidth="29040" windowHeight="17520" activeTab="1" xr2:uid="{00000000-000D-0000-FFFF-FFFF00000000}"/>
  </bookViews>
  <sheets>
    <sheet name="Front Page" sheetId="9" r:id="rId1"/>
    <sheet name="EPR2021 Assessment &amp; Report" sheetId="6" r:id="rId2"/>
    <sheet name="Refs" sheetId="7" state="hidden" r:id="rId3"/>
    <sheet name="Add zoning map" sheetId="4" r:id="rId4"/>
    <sheet name="Tim Calc" sheetId="8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8" l="1"/>
  <c r="H2" i="8"/>
  <c r="M2" i="8" s="1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5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6" i="6"/>
  <c r="F7" i="6"/>
  <c r="F8" i="6"/>
  <c r="F25" i="6"/>
  <c r="F5" i="6"/>
  <c r="K5" i="8"/>
  <c r="J5" i="8"/>
  <c r="K2" i="8"/>
  <c r="J2" i="8"/>
  <c r="C21" i="8" l="1" a="1"/>
  <c r="C21" i="8" s="1"/>
  <c r="C43" i="8" s="1"/>
  <c r="D27" i="6" s="1"/>
  <c r="D21" i="8" a="1"/>
  <c r="D21" i="8" s="1"/>
  <c r="D43" i="8" s="1"/>
  <c r="G28" i="6" s="1"/>
  <c r="F2" i="8"/>
  <c r="F5" i="8"/>
  <c r="D16" i="8"/>
  <c r="D15" i="8"/>
  <c r="D14" i="8"/>
  <c r="G27" i="6" l="1"/>
  <c r="D28" i="6"/>
  <c r="D32" i="6"/>
  <c r="G5" i="6" s="1"/>
  <c r="G26" i="6" s="1"/>
  <c r="C6" i="8" l="1"/>
  <c r="D31" i="6"/>
  <c r="D26" i="6" s="1"/>
  <c r="C5" i="8" l="1"/>
  <c r="G13" i="9"/>
  <c r="C7" i="8"/>
  <c r="G14" i="9"/>
  <c r="F14" i="9"/>
  <c r="C4" i="8"/>
  <c r="F13" i="9" l="1"/>
  <c r="C3" i="8"/>
  <c r="B10" i="8" s="1"/>
  <c r="C2" i="8"/>
  <c r="M5" i="8"/>
  <c r="G29" i="6" s="1"/>
  <c r="B16" i="8" l="1"/>
  <c r="F20" i="9" s="1"/>
  <c r="B15" i="8"/>
  <c r="E15" i="8" s="1"/>
  <c r="B14" i="8"/>
  <c r="F14" i="8" s="1"/>
  <c r="E16" i="8" l="1"/>
  <c r="F16" i="8"/>
  <c r="D29" i="6"/>
  <c r="F19" i="9"/>
  <c r="F15" i="8"/>
  <c r="G15" i="8" s="1"/>
  <c r="H15" i="8" s="1"/>
  <c r="F18" i="9"/>
  <c r="E14" i="8"/>
  <c r="G14" i="8" s="1"/>
  <c r="H14" i="8" s="1"/>
  <c r="G16" i="8" l="1"/>
  <c r="F24" i="9"/>
  <c r="F23" i="9"/>
  <c r="H16" i="8" l="1"/>
  <c r="F25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<sst xmlns="http://schemas.openxmlformats.org/spreadsheetml/2006/main" count="761" uniqueCount="247">
  <si>
    <t>Day</t>
  </si>
  <si>
    <t>Evening /Night</t>
  </si>
  <si>
    <t>High</t>
  </si>
  <si>
    <t xml:space="preserve">Evening </t>
  </si>
  <si>
    <t>Night</t>
  </si>
  <si>
    <t>Zoning Level</t>
  </si>
  <si>
    <t>Diameter circle (m)</t>
  </si>
  <si>
    <t>Neutral</t>
  </si>
  <si>
    <t>Area Type 3</t>
  </si>
  <si>
    <t>Area Type 2</t>
  </si>
  <si>
    <t>Low</t>
  </si>
  <si>
    <t>Evening</t>
  </si>
  <si>
    <t>LDRZ</t>
  </si>
  <si>
    <t>MUZ</t>
  </si>
  <si>
    <t>TZ</t>
  </si>
  <si>
    <t>PUZ1</t>
  </si>
  <si>
    <t>PUZ3</t>
  </si>
  <si>
    <t>PUZ5</t>
  </si>
  <si>
    <t>PUZ6</t>
  </si>
  <si>
    <t>PUZ7</t>
  </si>
  <si>
    <t>PPRZ</t>
  </si>
  <si>
    <t>PCRZ</t>
  </si>
  <si>
    <t>70m circle</t>
  </si>
  <si>
    <t xml:space="preserve">Type </t>
  </si>
  <si>
    <t>Area (m2)</t>
  </si>
  <si>
    <t>200m circle</t>
  </si>
  <si>
    <t>Total Type 2</t>
  </si>
  <si>
    <t>Total Type 3</t>
  </si>
  <si>
    <t>Area of 200m circle</t>
  </si>
  <si>
    <t>Area of 70m circle</t>
  </si>
  <si>
    <t>Code</t>
  </si>
  <si>
    <t>Type</t>
  </si>
  <si>
    <t>Description</t>
  </si>
  <si>
    <t>IN1Z</t>
  </si>
  <si>
    <t>IN2Z</t>
  </si>
  <si>
    <t>IN3Z</t>
  </si>
  <si>
    <t>RLZ</t>
  </si>
  <si>
    <t>RGZ</t>
  </si>
  <si>
    <t>GRZ</t>
  </si>
  <si>
    <t>NRZ</t>
  </si>
  <si>
    <t>""</t>
  </si>
  <si>
    <t>IF</t>
  </si>
  <si>
    <t>m2</t>
  </si>
  <si>
    <t>Area</t>
  </si>
  <si>
    <t>dB</t>
  </si>
  <si>
    <t>High check</t>
  </si>
  <si>
    <t>Low Check</t>
  </si>
  <si>
    <t>Result</t>
  </si>
  <si>
    <t>Total Area Check</t>
  </si>
  <si>
    <t>Lower Limit Check</t>
  </si>
  <si>
    <t>Background Values</t>
  </si>
  <si>
    <t>Total Type 1</t>
  </si>
  <si>
    <t>Area input</t>
  </si>
  <si>
    <t>Township Zone</t>
  </si>
  <si>
    <t>Low Density Residential Zone</t>
  </si>
  <si>
    <t>C1Z</t>
  </si>
  <si>
    <t>C2Z</t>
  </si>
  <si>
    <t>Rural Living Zone</t>
  </si>
  <si>
    <t>DZ</t>
  </si>
  <si>
    <t>Docklands Zone</t>
  </si>
  <si>
    <t>Password</t>
  </si>
  <si>
    <t>Octave</t>
  </si>
  <si>
    <t>EPR 2021 Calculation Tool</t>
  </si>
  <si>
    <t>Upper</t>
  </si>
  <si>
    <t>Lower</t>
  </si>
  <si>
    <t>B1Z</t>
  </si>
  <si>
    <t>B2Z</t>
  </si>
  <si>
    <t>B3Z</t>
  </si>
  <si>
    <t>B4Z</t>
  </si>
  <si>
    <t>B5Z</t>
  </si>
  <si>
    <t>GWZ</t>
  </si>
  <si>
    <t>GWAZ</t>
  </si>
  <si>
    <t>RCZ</t>
  </si>
  <si>
    <t>FZ</t>
  </si>
  <si>
    <t>RAZ</t>
  </si>
  <si>
    <t>PUZ2</t>
  </si>
  <si>
    <t>TRZ1</t>
  </si>
  <si>
    <t>TRZ2</t>
  </si>
  <si>
    <t>TRZ3</t>
  </si>
  <si>
    <t>TRZ4</t>
  </si>
  <si>
    <t>CDZ</t>
  </si>
  <si>
    <t>UFZ</t>
  </si>
  <si>
    <t>CCZ</t>
  </si>
  <si>
    <t>PDZ</t>
  </si>
  <si>
    <t>UGZ</t>
  </si>
  <si>
    <t>ACZ</t>
  </si>
  <si>
    <t>PZ</t>
  </si>
  <si>
    <t>SUZ1</t>
  </si>
  <si>
    <t>CDZ1</t>
  </si>
  <si>
    <t>CDZ2</t>
  </si>
  <si>
    <t>UGZ1</t>
  </si>
  <si>
    <t>UGZ2</t>
  </si>
  <si>
    <t>SUZ2</t>
  </si>
  <si>
    <t>SUZ3</t>
  </si>
  <si>
    <t>SUZ4</t>
  </si>
  <si>
    <t>SUZ5</t>
  </si>
  <si>
    <t>SUZ6</t>
  </si>
  <si>
    <t>SUZ7</t>
  </si>
  <si>
    <t>SUZ8</t>
  </si>
  <si>
    <t>SUZ9</t>
  </si>
  <si>
    <t>SUZ10</t>
  </si>
  <si>
    <t>SUZ11</t>
  </si>
  <si>
    <t>SUZ12</t>
  </si>
  <si>
    <t>UGZ3</t>
  </si>
  <si>
    <t>UGZ4</t>
  </si>
  <si>
    <t>UGZ5</t>
  </si>
  <si>
    <t>UGZ6</t>
  </si>
  <si>
    <t>UGZ7</t>
  </si>
  <si>
    <t>UGZ8</t>
  </si>
  <si>
    <t>UGZ9</t>
  </si>
  <si>
    <t>UGZ10</t>
  </si>
  <si>
    <t>UGZ11</t>
  </si>
  <si>
    <t>UGZ12</t>
  </si>
  <si>
    <t>UGZ13</t>
  </si>
  <si>
    <t>UGZ14</t>
  </si>
  <si>
    <t>CDZ3</t>
  </si>
  <si>
    <t>ACZ1</t>
  </si>
  <si>
    <t>PDZ1</t>
  </si>
  <si>
    <t>ACZ2</t>
  </si>
  <si>
    <t>PDZ2</t>
  </si>
  <si>
    <t>CDZ4</t>
  </si>
  <si>
    <t>CDZ5</t>
  </si>
  <si>
    <t>ACZ3</t>
  </si>
  <si>
    <t>SUZ13</t>
  </si>
  <si>
    <t>SUZ14</t>
  </si>
  <si>
    <t>SUZ15</t>
  </si>
  <si>
    <t>SUZ16</t>
  </si>
  <si>
    <t>Mixed Used Zone</t>
  </si>
  <si>
    <t>Residential Growth Zone</t>
  </si>
  <si>
    <t>General Residential Zone</t>
  </si>
  <si>
    <t>Neighbourhood Residential Zone</t>
  </si>
  <si>
    <t>Industrial 1 Zone</t>
  </si>
  <si>
    <t>Industrial 2 Zone</t>
  </si>
  <si>
    <t>Industrial 3 Zone</t>
  </si>
  <si>
    <t>Commercial 1 Zone</t>
  </si>
  <si>
    <t>Commercial 2 Zone</t>
  </si>
  <si>
    <t>C3Z</t>
  </si>
  <si>
    <t>Commercial 3 Zone</t>
  </si>
  <si>
    <t>Green Wedge Zone</t>
  </si>
  <si>
    <t>Green Wedge A Zone</t>
  </si>
  <si>
    <t>Rural Conservation Zone</t>
  </si>
  <si>
    <t>Farming Zone</t>
  </si>
  <si>
    <t>Rural Activity Zone</t>
  </si>
  <si>
    <t>PUZ - Service &amp; Utility</t>
  </si>
  <si>
    <t>PUZ - Education</t>
  </si>
  <si>
    <t>PUZ - Health &amp; Community</t>
  </si>
  <si>
    <t>PUZ - Cemetery</t>
  </si>
  <si>
    <t>PUZ - Transport (ex PUZ4)</t>
  </si>
  <si>
    <t>Road Zone (ex RDZ1)</t>
  </si>
  <si>
    <t>Road Zone (ex RDZ2)</t>
  </si>
  <si>
    <t>PUZ - Local Government</t>
  </si>
  <si>
    <t>PUZ - Other Public Use</t>
  </si>
  <si>
    <t>Public Park and Recreation Zone</t>
  </si>
  <si>
    <t>Public Conservation and Resource Zone</t>
  </si>
  <si>
    <t>Comprehensive Development Zone</t>
  </si>
  <si>
    <t>Urban Floodway Zone</t>
  </si>
  <si>
    <t>Capital City Zone</t>
  </si>
  <si>
    <t>Urban Growth Zone</t>
  </si>
  <si>
    <t>Priority Development Zone</t>
  </si>
  <si>
    <t>Activity Centre Zone</t>
  </si>
  <si>
    <t>Port Zone</t>
  </si>
  <si>
    <t>Calculator Import</t>
  </si>
  <si>
    <t>See Reference Tables</t>
  </si>
  <si>
    <t>Manual</t>
  </si>
  <si>
    <t>Banyule</t>
  </si>
  <si>
    <t>Bayside</t>
  </si>
  <si>
    <t>Boroondara</t>
  </si>
  <si>
    <t>Brimbank</t>
  </si>
  <si>
    <t>Cardinia</t>
  </si>
  <si>
    <t>Casey</t>
  </si>
  <si>
    <t>Darebin</t>
  </si>
  <si>
    <t>Frankston</t>
  </si>
  <si>
    <t>Glen Eira</t>
  </si>
  <si>
    <t>Greater Dandenong</t>
  </si>
  <si>
    <t>Hobsons Bay</t>
  </si>
  <si>
    <t>Hume</t>
  </si>
  <si>
    <t>Kingston</t>
  </si>
  <si>
    <t>Knox</t>
  </si>
  <si>
    <t>Maribyrnong</t>
  </si>
  <si>
    <t>Melbourne</t>
  </si>
  <si>
    <t>Melton</t>
  </si>
  <si>
    <t>Mitchell</t>
  </si>
  <si>
    <t>Monash</t>
  </si>
  <si>
    <t>Moonee Valley</t>
  </si>
  <si>
    <t>Moreland</t>
  </si>
  <si>
    <t>Morn'ton Peninsula</t>
  </si>
  <si>
    <t>Nillumbik</t>
  </si>
  <si>
    <t>Port of Melb</t>
  </si>
  <si>
    <t>Port Phillip</t>
  </si>
  <si>
    <t>Stonnington</t>
  </si>
  <si>
    <t>Whitehorse</t>
  </si>
  <si>
    <t>Whittlesea</t>
  </si>
  <si>
    <t>CDZ6</t>
  </si>
  <si>
    <t>Wyndham</t>
  </si>
  <si>
    <t>UGZ15</t>
  </si>
  <si>
    <t>Mann'ham</t>
  </si>
  <si>
    <t>Yarra</t>
  </si>
  <si>
    <t>Yarra Ranges</t>
  </si>
  <si>
    <t>Ballarat</t>
  </si>
  <si>
    <t>Baw Baw</t>
  </si>
  <si>
    <t>Benalla</t>
  </si>
  <si>
    <t>Campaspe (Echuca)</t>
  </si>
  <si>
    <t>Central Goldfields</t>
  </si>
  <si>
    <t>Colac Otway</t>
  </si>
  <si>
    <t>Glenelg (Portland)</t>
  </si>
  <si>
    <t>Bendigo</t>
  </si>
  <si>
    <t>Greater Geelong</t>
  </si>
  <si>
    <t>Greater Shepparton</t>
  </si>
  <si>
    <t>Horsham</t>
  </si>
  <si>
    <t>Latrobe</t>
  </si>
  <si>
    <t>Macedon Ranges</t>
  </si>
  <si>
    <t>Mildura</t>
  </si>
  <si>
    <t>Moorabool</t>
  </si>
  <si>
    <t>Southern Grampians</t>
  </si>
  <si>
    <t>Surf Coast</t>
  </si>
  <si>
    <t>Wangaratta</t>
  </si>
  <si>
    <t>Wellington</t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</si>
  <si>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</si>
  <si>
    <t>Metropolitan Melbourne Specific Zones</t>
  </si>
  <si>
    <t>Regional Specific Zones</t>
  </si>
  <si>
    <t>Warr'bool</t>
  </si>
  <si>
    <t>Wodonga</t>
  </si>
  <si>
    <t>Instructions:</t>
  </si>
  <si>
    <t>ZONE1</t>
  </si>
  <si>
    <t>ZONE2</t>
  </si>
  <si>
    <t>ZONE3</t>
  </si>
  <si>
    <t>zone1</t>
  </si>
  <si>
    <t>zone2</t>
  </si>
  <si>
    <t>zone3</t>
  </si>
  <si>
    <t>Zone1</t>
  </si>
  <si>
    <t>Zone2</t>
  </si>
  <si>
    <t>Zone3</t>
  </si>
  <si>
    <t>zone 1</t>
  </si>
  <si>
    <t>zone 2</t>
  </si>
  <si>
    <t>zone 3</t>
  </si>
  <si>
    <t>Zone 1</t>
  </si>
  <si>
    <t>Zone 2</t>
  </si>
  <si>
    <t>Zone 3</t>
  </si>
  <si>
    <t>ZONE 1</t>
  </si>
  <si>
    <t>ZONE 2</t>
  </si>
  <si>
    <t>ZONE 3</t>
  </si>
  <si>
    <r>
      <t>Use Thomas' program to autofill the table. If the word "Manual" appears, then enter a zone equivalent to that shown. PUZ values should autofill. You can use the tables on the right as reference. If you see it should be zone 2 then type "</t>
    </r>
    <r>
      <rPr>
        <b/>
        <sz val="11"/>
        <color theme="1"/>
        <rFont val="Calibri"/>
        <family val="2"/>
        <scheme val="minor"/>
      </rPr>
      <t>ZONE2</t>
    </r>
    <r>
      <rPr>
        <sz val="11"/>
        <color theme="1"/>
        <rFont val="Calibri"/>
        <family val="2"/>
        <scheme val="minor"/>
      </rPr>
      <t>" , zone 1 is "</t>
    </r>
    <r>
      <rPr>
        <b/>
        <sz val="11"/>
        <color theme="1"/>
        <rFont val="Calibri"/>
        <family val="2"/>
        <scheme val="minor"/>
      </rPr>
      <t>ZONE1</t>
    </r>
    <r>
      <rPr>
        <sz val="11"/>
        <color theme="1"/>
        <rFont val="Calibri"/>
        <family val="2"/>
        <scheme val="minor"/>
      </rPr>
      <t>", etc.</t>
    </r>
  </si>
  <si>
    <t>muz</t>
  </si>
  <si>
    <t>puz3</t>
  </si>
  <si>
    <r>
      <t>Background, L</t>
    </r>
    <r>
      <rPr>
        <b/>
        <vertAlign val="subscript"/>
        <sz val="11"/>
        <color theme="1"/>
        <rFont val="Calibri"/>
        <family val="2"/>
        <scheme val="minor"/>
      </rPr>
      <t>90</t>
    </r>
    <r>
      <rPr>
        <b/>
        <sz val="11"/>
        <color theme="1"/>
        <rFont val="Calibri"/>
        <family val="2"/>
        <scheme val="minor"/>
      </rPr>
      <t xml:space="preserve"> dB(A)</t>
    </r>
  </si>
  <si>
    <r>
      <t>Neutral criteria, L</t>
    </r>
    <r>
      <rPr>
        <b/>
        <vertAlign val="subscript"/>
        <sz val="11"/>
        <color theme="1"/>
        <rFont val="Calibri"/>
        <family val="2"/>
        <scheme val="minor"/>
      </rPr>
      <t>eq</t>
    </r>
    <r>
      <rPr>
        <b/>
        <sz val="11"/>
        <color theme="1"/>
        <rFont val="Calibri"/>
        <family val="2"/>
        <scheme val="minor"/>
      </rPr>
      <t xml:space="preserve"> dB(A)</t>
    </r>
  </si>
  <si>
    <r>
      <t>Final criteria, L</t>
    </r>
    <r>
      <rPr>
        <b/>
        <vertAlign val="subscript"/>
        <sz val="11"/>
        <color theme="1"/>
        <rFont val="Calibri"/>
        <family val="2"/>
        <scheme val="minor"/>
      </rPr>
      <t>eq</t>
    </r>
    <r>
      <rPr>
        <b/>
        <sz val="11"/>
        <color theme="1"/>
        <rFont val="Calibri"/>
        <family val="2"/>
        <scheme val="minor"/>
      </rPr>
      <t xml:space="preserve"> dB(A)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</si>
</sst>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1"/>
      <name val="Baskerville Old Face"/>
      <family val="1"/>
    </font>
    <font>
      <sz val="8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9">
    <xf numFmtId="0" fontId="0" fillId="0" borderId="0" xfId="0"/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4" fillId="0" borderId="1" xfId="0" applyFont="1" applyBorder="1"/>
    <xf numFmtId="1" fontId="5" fillId="6" borderId="1" xfId="0" applyNumberFormat="1" applyFont="1" applyFill="1" applyBorder="1" applyAlignment="1" applyProtection="1">
      <alignment horizontal="center"/>
      <protection locked="0"/>
    </xf>
    <xf numFmtId="0" fontId="5" fillId="6" borderId="1" xfId="0" applyFont="1" applyFill="1" applyBorder="1" applyAlignment="1" applyProtection="1">
      <alignment horizontal="center"/>
      <protection locked="0"/>
    </xf>
    <xf numFmtId="0" fontId="5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5" xfId="0" applyFont="1" applyBorder="1"/>
    <xf numFmtId="0" fontId="4" fillId="0" borderId="0" xfId="0" applyFont="1" applyBorder="1"/>
    <xf numFmtId="1" fontId="5" fillId="5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6" fillId="0" borderId="0" xfId="0" applyFont="1"/>
    <xf numFmtId="3" fontId="6" fillId="0" borderId="0" xfId="0" applyNumberFormat="1" applyFont="1"/>
    <xf numFmtId="0" fontId="6" fillId="0" borderId="0" xfId="0" applyFont="1" applyAlignment="1">
      <alignment horizontal="center"/>
    </xf>
    <xf numFmtId="1" fontId="6" fillId="0" borderId="0" xfId="0" applyNumberFormat="1" applyFont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Font="1"/>
    <xf numFmtId="1" fontId="6" fillId="8" borderId="1" xfId="0" applyNumberFormat="1" applyFont="1" applyFill="1" applyBorder="1" applyAlignment="1">
      <alignment horizontal="center"/>
    </xf>
    <xf numFmtId="0" fontId="6" fillId="7" borderId="0" xfId="0" applyFont="1" applyFill="1" applyAlignment="1">
      <alignment horizontal="center"/>
    </xf>
    <xf numFmtId="1" fontId="5" fillId="0" borderId="0" xfId="0" applyNumberFormat="1" applyFont="1" applyFill="1" applyBorder="1" applyAlignment="1">
      <alignment horizontal="center"/>
    </xf>
    <xf numFmtId="0" fontId="1" fillId="0" borderId="0" xfId="0" applyFont="1" applyBorder="1"/>
    <xf numFmtId="1" fontId="5" fillId="4" borderId="1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 applyProtection="1">
      <alignment horizontal="center"/>
    </xf>
    <xf numFmtId="0" fontId="7" fillId="7" borderId="13" xfId="0" applyFont="1" applyFill="1" applyBorder="1" applyProtection="1">
      <protection locked="0"/>
    </xf>
    <xf numFmtId="0" fontId="0" fillId="8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 applyProtection="1"/>
    <xf numFmtId="0" fontId="7" fillId="0" borderId="11" xfId="0" applyFont="1" applyBorder="1" applyAlignment="1" applyProtection="1">
      <alignment horizontal="center"/>
    </xf>
    <xf numFmtId="0" fontId="7" fillId="0" borderId="17" xfId="0" applyFont="1" applyBorder="1" applyAlignment="1" applyProtection="1">
      <alignment horizontal="center"/>
    </xf>
    <xf numFmtId="0" fontId="0" fillId="0" borderId="0" xfId="0" applyFont="1" applyProtection="1"/>
    <xf numFmtId="3" fontId="7" fillId="0" borderId="0" xfId="0" applyNumberFormat="1" applyFont="1" applyProtection="1"/>
    <xf numFmtId="3" fontId="7" fillId="7" borderId="14" xfId="0" applyNumberFormat="1" applyFont="1" applyFill="1" applyBorder="1" applyAlignment="1" applyProtection="1">
      <alignment horizontal="center"/>
      <protection locked="0"/>
    </xf>
    <xf numFmtId="3" fontId="7" fillId="7" borderId="17" xfId="0" applyNumberFormat="1" applyFont="1" applyFill="1" applyBorder="1" applyAlignment="1" applyProtection="1">
      <alignment horizontal="center"/>
      <protection locked="0"/>
    </xf>
    <xf numFmtId="0" fontId="7" fillId="0" borderId="6" xfId="0" applyFont="1" applyBorder="1" applyAlignment="1" applyProtection="1">
      <alignment horizontal="center"/>
    </xf>
    <xf numFmtId="3" fontId="7" fillId="7" borderId="0" xfId="0" applyNumberFormat="1" applyFont="1" applyFill="1" applyBorder="1" applyAlignment="1" applyProtection="1">
      <alignment horizontal="center"/>
      <protection locked="0"/>
    </xf>
    <xf numFmtId="0" fontId="0" fillId="7" borderId="13" xfId="0" applyFont="1" applyFill="1" applyBorder="1" applyProtection="1">
      <protection locked="0"/>
    </xf>
    <xf numFmtId="0" fontId="7" fillId="0" borderId="0" xfId="0" applyFont="1" applyAlignment="1" applyProtection="1">
      <alignment horizontal="center"/>
    </xf>
    <xf numFmtId="0" fontId="7" fillId="0" borderId="0" xfId="0" applyFont="1" applyAlignment="1" applyProtection="1">
      <alignment horizontal="right"/>
    </xf>
    <xf numFmtId="0" fontId="0" fillId="0" borderId="0" xfId="0" applyFont="1" applyAlignment="1" applyProtection="1">
      <alignment horizontal="right"/>
    </xf>
    <xf numFmtId="0" fontId="0" fillId="0" borderId="1" xfId="0" applyFont="1" applyBorder="1" applyProtection="1"/>
    <xf numFmtId="0" fontId="7" fillId="0" borderId="1" xfId="0" applyFont="1" applyBorder="1" applyAlignment="1" applyProtection="1">
      <alignment horizontal="center"/>
    </xf>
    <xf numFmtId="0" fontId="0" fillId="0" borderId="1" xfId="0" applyFont="1" applyBorder="1" applyAlignment="1" applyProtection="1">
      <alignment horizontal="center"/>
    </xf>
    <xf numFmtId="0" fontId="3" fillId="0" borderId="0" xfId="0" applyFont="1" applyBorder="1" applyAlignment="1">
      <alignment horizontal="center"/>
    </xf>
    <xf numFmtId="0" fontId="5" fillId="2" borderId="2" xfId="0" applyFont="1" applyFill="1" applyBorder="1" applyAlignment="1">
      <alignment horizontal="center" vertical="center" textRotation="90"/>
    </xf>
    <xf numFmtId="0" fontId="5" fillId="2" borderId="3" xfId="0" applyFont="1" applyFill="1" applyBorder="1" applyAlignment="1">
      <alignment horizontal="center" vertical="center" textRotation="90"/>
    </xf>
    <xf numFmtId="0" fontId="5" fillId="2" borderId="4" xfId="0" applyFont="1" applyFill="1" applyBorder="1" applyAlignment="1">
      <alignment horizontal="center" vertical="center" textRotation="90"/>
    </xf>
    <xf numFmtId="0" fontId="5" fillId="2" borderId="1" xfId="0" applyFont="1" applyFill="1" applyBorder="1" applyAlignment="1">
      <alignment horizontal="center" vertical="center" textRotation="90"/>
    </xf>
    <xf numFmtId="0" fontId="4" fillId="0" borderId="0" xfId="0" applyFont="1" applyBorder="1" applyAlignment="1">
      <alignment horizontal="center"/>
    </xf>
    <xf numFmtId="0" fontId="5" fillId="4" borderId="1" xfId="0" applyFont="1" applyFill="1" applyBorder="1" applyAlignment="1">
      <alignment horizontal="center" vertical="center" textRotation="90"/>
    </xf>
    <xf numFmtId="0" fontId="5" fillId="4" borderId="2" xfId="0" applyFont="1" applyFill="1" applyBorder="1" applyAlignment="1">
      <alignment horizontal="center" vertical="center" textRotation="90"/>
    </xf>
    <xf numFmtId="0" fontId="5" fillId="4" borderId="3" xfId="0" applyFont="1" applyFill="1" applyBorder="1" applyAlignment="1">
      <alignment horizontal="center" vertical="center" textRotation="90"/>
    </xf>
    <xf numFmtId="0" fontId="5" fillId="4" borderId="4" xfId="0" applyFont="1" applyFill="1" applyBorder="1" applyAlignment="1">
      <alignment horizontal="center" vertical="center" textRotation="90"/>
    </xf>
    <xf numFmtId="0" fontId="5" fillId="3" borderId="1" xfId="0" applyFont="1" applyFill="1" applyBorder="1" applyAlignment="1">
      <alignment horizontal="center" vertical="center" textRotation="90"/>
    </xf>
    <xf numFmtId="0" fontId="8" fillId="0" borderId="0" xfId="0" applyFont="1" applyAlignment="1" applyProtection="1">
      <alignment horizontal="center"/>
    </xf>
    <xf numFmtId="0" fontId="0" fillId="0" borderId="6" xfId="0" applyFont="1" applyBorder="1" applyAlignment="1" applyProtection="1">
      <alignment horizontal="center"/>
    </xf>
    <xf numFmtId="0" fontId="7" fillId="0" borderId="6" xfId="0" applyFont="1" applyBorder="1" applyAlignment="1" applyProtection="1">
      <alignment horizontal="center"/>
    </xf>
    <xf numFmtId="0" fontId="0" fillId="0" borderId="15" xfId="0" applyFont="1" applyBorder="1" applyAlignment="1" applyProtection="1">
      <alignment horizontal="center"/>
    </xf>
    <xf numFmtId="0" fontId="0" fillId="0" borderId="16" xfId="0" applyFont="1" applyBorder="1" applyAlignment="1" applyProtection="1">
      <alignment horizontal="center"/>
    </xf>
    <xf numFmtId="0" fontId="0" fillId="0" borderId="1" xfId="0" applyFont="1" applyFill="1" applyBorder="1" applyProtection="1"/>
    <xf numFmtId="0" fontId="0" fillId="10" borderId="0" xfId="0" applyFont="1" applyFill="1" applyAlignment="1" applyProtection="1">
      <alignment horizontal="center"/>
    </xf>
    <xf numFmtId="0" fontId="0" fillId="0" borderId="1" xfId="0" applyFont="1" applyBorder="1" applyAlignment="1" applyProtection="1">
      <alignment horizontal="left"/>
    </xf>
    <xf numFmtId="0" fontId="0" fillId="0" borderId="1" xfId="0" applyFont="1" applyFill="1" applyBorder="1" applyAlignment="1" applyProtection="1">
      <alignment horizontal="left"/>
    </xf>
    <xf numFmtId="0" fontId="0" fillId="0" borderId="0" xfId="0" applyFont="1" applyFill="1" applyBorder="1" applyAlignment="1" applyProtection="1">
      <alignment horizontal="center"/>
    </xf>
    <xf numFmtId="0" fontId="0" fillId="0" borderId="1" xfId="0" applyFont="1" applyFill="1" applyBorder="1" applyAlignment="1" applyProtection="1">
      <alignment horizontal="center"/>
    </xf>
    <xf numFmtId="0" fontId="7" fillId="12" borderId="7" xfId="0" applyFont="1" applyFill="1" applyBorder="1" applyAlignment="1" applyProtection="1">
      <alignment horizontal="center"/>
    </xf>
    <xf numFmtId="0" fontId="7" fillId="12" borderId="8" xfId="0" applyFont="1" applyFill="1" applyBorder="1" applyAlignment="1" applyProtection="1">
      <alignment horizontal="center"/>
    </xf>
    <xf numFmtId="0" fontId="7" fillId="12" borderId="9" xfId="0" applyFont="1" applyFill="1" applyBorder="1" applyAlignment="1" applyProtection="1">
      <alignment horizontal="center"/>
    </xf>
    <xf numFmtId="0" fontId="0" fillId="12" borderId="10" xfId="0" applyFont="1" applyFill="1" applyBorder="1" applyAlignment="1" applyProtection="1">
      <alignment wrapText="1"/>
    </xf>
    <xf numFmtId="0" fontId="7" fillId="12" borderId="11" xfId="0" applyFont="1" applyFill="1" applyBorder="1" applyAlignment="1" applyProtection="1">
      <alignment horizontal="center"/>
    </xf>
    <xf numFmtId="0" fontId="7" fillId="12" borderId="12" xfId="0" applyFont="1" applyFill="1" applyBorder="1" applyProtection="1"/>
    <xf numFmtId="0" fontId="0" fillId="13" borderId="7" xfId="0" applyFont="1" applyFill="1" applyBorder="1" applyAlignment="1" applyProtection="1">
      <alignment horizontal="center"/>
    </xf>
    <xf numFmtId="0" fontId="0" fillId="13" borderId="8" xfId="0" applyFont="1" applyFill="1" applyBorder="1" applyAlignment="1" applyProtection="1">
      <alignment horizontal="center"/>
    </xf>
    <xf numFmtId="0" fontId="0" fillId="13" borderId="9" xfId="0" applyFont="1" applyFill="1" applyBorder="1" applyAlignment="1" applyProtection="1">
      <alignment horizontal="center"/>
    </xf>
    <xf numFmtId="0" fontId="0" fillId="13" borderId="10" xfId="0" applyFont="1" applyFill="1" applyBorder="1" applyAlignment="1" applyProtection="1">
      <alignment wrapText="1"/>
    </xf>
    <xf numFmtId="0" fontId="7" fillId="13" borderId="11" xfId="0" applyFont="1" applyFill="1" applyBorder="1" applyAlignment="1" applyProtection="1">
      <alignment horizontal="center"/>
    </xf>
    <xf numFmtId="0" fontId="7" fillId="13" borderId="12" xfId="0" applyFont="1" applyFill="1" applyBorder="1" applyProtection="1"/>
    <xf numFmtId="0" fontId="7" fillId="14" borderId="15" xfId="0" applyFont="1" applyFill="1" applyBorder="1" applyAlignment="1" applyProtection="1">
      <alignment horizontal="center"/>
    </xf>
    <xf numFmtId="0" fontId="7" fillId="14" borderId="16" xfId="0" applyFont="1" applyFill="1" applyBorder="1" applyAlignment="1" applyProtection="1">
      <alignment horizontal="center"/>
    </xf>
    <xf numFmtId="3" fontId="7" fillId="14" borderId="6" xfId="0" applyNumberFormat="1" applyFont="1" applyFill="1" applyBorder="1" applyAlignment="1" applyProtection="1">
      <alignment horizontal="center"/>
    </xf>
    <xf numFmtId="0" fontId="7" fillId="10" borderId="15" xfId="0" applyFont="1" applyFill="1" applyBorder="1" applyAlignment="1" applyProtection="1">
      <alignment horizontal="center"/>
    </xf>
    <xf numFmtId="0" fontId="7" fillId="10" borderId="16" xfId="0" applyFont="1" applyFill="1" applyBorder="1" applyAlignment="1" applyProtection="1">
      <alignment horizontal="center"/>
    </xf>
    <xf numFmtId="3" fontId="7" fillId="10" borderId="6" xfId="0" applyNumberFormat="1" applyFont="1" applyFill="1" applyBorder="1" applyAlignment="1" applyProtection="1">
      <alignment horizontal="center"/>
    </xf>
    <xf numFmtId="0" fontId="7" fillId="11" borderId="15" xfId="0" applyFont="1" applyFill="1" applyBorder="1" applyAlignment="1" applyProtection="1">
      <alignment horizontal="center"/>
    </xf>
    <xf numFmtId="0" fontId="7" fillId="11" borderId="16" xfId="0" applyFont="1" applyFill="1" applyBorder="1" applyAlignment="1" applyProtection="1">
      <alignment horizontal="center"/>
    </xf>
    <xf numFmtId="3" fontId="7" fillId="11" borderId="6" xfId="0" applyNumberFormat="1" applyFont="1" applyFill="1" applyBorder="1" applyAlignment="1" applyProtection="1">
      <alignment horizontal="center"/>
    </xf>
    <xf numFmtId="0" fontId="1" fillId="9" borderId="18" xfId="0" applyFont="1" applyFill="1" applyBorder="1" applyAlignment="1" applyProtection="1">
      <alignment horizontal="center" wrapText="1"/>
    </xf>
    <xf numFmtId="0" fontId="1" fillId="11" borderId="18" xfId="0" applyFont="1" applyFill="1" applyBorder="1" applyAlignment="1" applyProtection="1">
      <alignment horizontal="center" wrapText="1"/>
    </xf>
    <xf numFmtId="0" fontId="7" fillId="0" borderId="8" xfId="0" applyFont="1" applyBorder="1" applyProtection="1"/>
    <xf numFmtId="0" fontId="7" fillId="0" borderId="9" xfId="0" applyFont="1" applyBorder="1" applyProtection="1"/>
    <xf numFmtId="0" fontId="0" fillId="0" borderId="13" xfId="0" applyFont="1" applyBorder="1" applyAlignment="1" applyProtection="1">
      <alignment horizontal="left" vertical="top" wrapText="1"/>
    </xf>
    <xf numFmtId="0" fontId="0" fillId="0" borderId="0" xfId="0" applyFont="1" applyBorder="1" applyAlignment="1" applyProtection="1">
      <alignment horizontal="left" vertical="top" wrapText="1"/>
    </xf>
    <xf numFmtId="0" fontId="0" fillId="0" borderId="14" xfId="0" applyFont="1" applyBorder="1" applyAlignment="1" applyProtection="1">
      <alignment horizontal="left" vertical="top" wrapText="1"/>
    </xf>
    <xf numFmtId="0" fontId="0" fillId="0" borderId="10" xfId="0" applyFont="1" applyBorder="1" applyAlignment="1" applyProtection="1">
      <alignment horizontal="left" vertical="top" wrapText="1"/>
    </xf>
    <xf numFmtId="0" fontId="0" fillId="0" borderId="11" xfId="0" applyFont="1" applyBorder="1" applyAlignment="1" applyProtection="1">
      <alignment horizontal="left" vertical="top" wrapText="1"/>
    </xf>
    <xf numFmtId="0" fontId="0" fillId="0" borderId="12" xfId="0" applyFont="1" applyBorder="1" applyAlignment="1" applyProtection="1">
      <alignment horizontal="left" vertical="top" wrapText="1"/>
    </xf>
    <xf numFmtId="0" fontId="7" fillId="0" borderId="0" xfId="0" applyFont="1" applyBorder="1" applyAlignment="1" applyProtection="1">
      <alignment horizontal="center"/>
    </xf>
    <xf numFmtId="0" fontId="7" fillId="0" borderId="0" xfId="0" applyFont="1" applyBorder="1" applyProtection="1"/>
    <xf numFmtId="0" fontId="8" fillId="0" borderId="0" xfId="0" applyFont="1" applyFill="1" applyAlignment="1" applyProtection="1">
      <alignment horizontal="center"/>
    </xf>
    <xf numFmtId="0" fontId="7" fillId="0" borderId="0" xfId="0" applyFont="1" applyFill="1" applyProtection="1"/>
    <xf numFmtId="0" fontId="7" fillId="0" borderId="0" xfId="0" applyFont="1" applyFill="1" applyBorder="1" applyProtection="1"/>
    <xf numFmtId="3" fontId="7" fillId="0" borderId="0" xfId="0" applyNumberFormat="1" applyFont="1" applyFill="1" applyBorder="1" applyAlignment="1" applyProtection="1">
      <alignment horizontal="center"/>
      <protection locked="0"/>
    </xf>
    <xf numFmtId="3" fontId="7" fillId="0" borderId="0" xfId="0" applyNumberFormat="1" applyFont="1" applyFill="1" applyBorder="1" applyAlignment="1" applyProtection="1">
      <alignment horizontal="center"/>
    </xf>
    <xf numFmtId="0" fontId="7" fillId="0" borderId="0" xfId="0" applyFont="1" applyFill="1" applyBorder="1" applyAlignment="1" applyProtection="1">
      <alignment horizontal="center"/>
    </xf>
    <xf numFmtId="0" fontId="0" fillId="0" borderId="0" xfId="0" applyFont="1" applyFill="1" applyBorder="1" applyAlignment="1" applyProtection="1">
      <alignment horizontal="left" vertical="top" wrapText="1"/>
    </xf>
    <xf numFmtId="0" fontId="1" fillId="0" borderId="7" xfId="0" applyFont="1" applyBorder="1" applyProtection="1"/>
    <xf numFmtId="0" fontId="11" fillId="0" borderId="7" xfId="0" applyFont="1" applyBorder="1" applyAlignment="1" applyProtection="1">
      <alignment horizontal="center" vertical="top"/>
    </xf>
    <xf numFmtId="0" fontId="11" fillId="0" borderId="8" xfId="0" applyFont="1" applyBorder="1" applyAlignment="1" applyProtection="1">
      <alignment horizontal="center" vertical="top"/>
    </xf>
    <xf numFmtId="0" fontId="11" fillId="0" borderId="9" xfId="0" applyFont="1" applyBorder="1" applyAlignment="1" applyProtection="1">
      <alignment horizontal="center" vertical="top"/>
    </xf>
    <xf numFmtId="0" fontId="11" fillId="0" borderId="13" xfId="0" applyFont="1" applyBorder="1" applyAlignment="1" applyProtection="1">
      <alignment horizontal="center" vertical="top"/>
    </xf>
    <xf numFmtId="0" fontId="11" fillId="0" borderId="0" xfId="0" applyFont="1" applyBorder="1" applyAlignment="1" applyProtection="1">
      <alignment horizontal="center" vertical="top"/>
    </xf>
    <xf numFmtId="0" fontId="11" fillId="0" borderId="14" xfId="0" applyFont="1" applyBorder="1" applyAlignment="1" applyProtection="1">
      <alignment horizontal="center" vertical="top"/>
    </xf>
    <xf numFmtId="0" fontId="1" fillId="9" borderId="13" xfId="0" applyFont="1" applyFill="1" applyBorder="1" applyAlignment="1" applyProtection="1">
      <alignment horizontal="center"/>
    </xf>
    <xf numFmtId="0" fontId="1" fillId="9" borderId="0" xfId="0" applyFont="1" applyFill="1" applyBorder="1" applyAlignment="1" applyProtection="1">
      <alignment horizontal="center"/>
    </xf>
    <xf numFmtId="0" fontId="1" fillId="9" borderId="0" xfId="0" applyFont="1" applyFill="1" applyBorder="1" applyAlignment="1" applyProtection="1">
      <alignment horizontal="center" wrapText="1"/>
    </xf>
    <xf numFmtId="0" fontId="1" fillId="9" borderId="14" xfId="0" applyFont="1" applyFill="1" applyBorder="1" applyAlignment="1" applyProtection="1">
      <alignment horizontal="center" wrapText="1"/>
    </xf>
    <xf numFmtId="0" fontId="0" fillId="0" borderId="19" xfId="0" applyFont="1" applyBorder="1" applyProtection="1"/>
    <xf numFmtId="0" fontId="7" fillId="0" borderId="20" xfId="0" applyFont="1" applyBorder="1" applyAlignment="1" applyProtection="1">
      <alignment horizontal="center"/>
    </xf>
    <xf numFmtId="0" fontId="7" fillId="0" borderId="13" xfId="0" applyFont="1" applyBorder="1" applyProtection="1"/>
    <xf numFmtId="0" fontId="0" fillId="0" borderId="0" xfId="0" applyFont="1" applyBorder="1" applyProtection="1"/>
    <xf numFmtId="0" fontId="7" fillId="0" borderId="14" xfId="0" applyFont="1" applyBorder="1" applyAlignment="1" applyProtection="1">
      <alignment horizontal="center"/>
    </xf>
    <xf numFmtId="0" fontId="1" fillId="9" borderId="21" xfId="0" applyFont="1" applyFill="1" applyBorder="1" applyAlignment="1" applyProtection="1">
      <alignment horizontal="center" wrapText="1"/>
    </xf>
    <xf numFmtId="0" fontId="0" fillId="0" borderId="19" xfId="0" applyFont="1" applyFill="1" applyBorder="1" applyProtection="1"/>
    <xf numFmtId="0" fontId="7" fillId="0" borderId="10" xfId="0" applyFont="1" applyBorder="1" applyProtection="1"/>
    <xf numFmtId="0" fontId="7" fillId="0" borderId="11" xfId="0" applyFont="1" applyBorder="1" applyProtection="1"/>
    <xf numFmtId="0" fontId="7" fillId="0" borderId="12" xfId="0" applyFont="1" applyBorder="1" applyAlignment="1" applyProtection="1">
      <alignment horizontal="center"/>
    </xf>
    <xf numFmtId="0" fontId="1" fillId="11" borderId="13" xfId="0" applyFont="1" applyFill="1" applyBorder="1" applyAlignment="1" applyProtection="1">
      <alignment horizontal="center"/>
    </xf>
    <xf numFmtId="0" fontId="1" fillId="11" borderId="0" xfId="0" applyFont="1" applyFill="1" applyBorder="1" applyAlignment="1" applyProtection="1">
      <alignment horizontal="center"/>
    </xf>
    <xf numFmtId="0" fontId="1" fillId="11" borderId="0" xfId="0" applyFont="1" applyFill="1" applyBorder="1" applyAlignment="1" applyProtection="1">
      <alignment horizontal="center" wrapText="1"/>
    </xf>
    <xf numFmtId="0" fontId="1" fillId="11" borderId="14" xfId="0" applyFont="1" applyFill="1" applyBorder="1" applyAlignment="1" applyProtection="1">
      <alignment horizontal="center" wrapText="1"/>
    </xf>
    <xf numFmtId="0" fontId="1" fillId="11" borderId="21" xfId="0" applyFont="1" applyFill="1" applyBorder="1" applyAlignment="1" applyProtection="1">
      <alignment horizontal="center" wrapText="1"/>
    </xf>
    <xf numFmtId="0" fontId="1" fillId="11" borderId="13" xfId="0" applyFont="1" applyFill="1" applyBorder="1" applyAlignment="1" applyProtection="1">
      <alignment horizontal="center" wrapText="1"/>
    </xf>
    <xf numFmtId="0" fontId="1" fillId="11" borderId="22" xfId="0" applyFont="1" applyFill="1" applyBorder="1" applyAlignment="1" applyProtection="1">
      <alignment horizontal="center" wrapText="1"/>
    </xf>
    <xf numFmtId="0" fontId="0" fillId="0" borderId="7" xfId="0" applyFont="1" applyBorder="1" applyAlignment="1" applyProtection="1">
      <alignment horizontal="left" vertical="top" wrapText="1"/>
    </xf>
    <xf numFmtId="0" fontId="0" fillId="0" borderId="8" xfId="0" applyFont="1" applyBorder="1" applyAlignment="1" applyProtection="1">
      <alignment horizontal="left" vertical="top" wrapText="1"/>
    </xf>
    <xf numFmtId="0" fontId="0" fillId="0" borderId="9" xfId="0" applyFont="1" applyBorder="1" applyAlignment="1" applyProtection="1">
      <alignment horizontal="left" vertical="top" wrapText="1"/>
    </xf>
    <xf numFmtId="0" fontId="1" fillId="0" borderId="0" xfId="0" applyFont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66"/>
      <color rgb="FFFFFF0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3</xdr:row>
      <xdr:rowOff>0</xdr:rowOff>
    </xdr:from>
    <xdr:to>
      <xdr:col>15</xdr:col>
      <xdr:colOff>604630</xdr:colOff>
      <xdr:row>8</xdr:row>
      <xdr:rowOff>102502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4C45549-3F5F-2B55-4EA8-858559C680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74196" y="571500"/>
          <a:ext cx="4895021" cy="10964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B7B6C-1D20-4A76-BBCA-E97E3E931A46}">
  <dimension ref="A1:H31"/>
  <sheetViews>
    <sheetView showGridLines="0" zoomScale="115" zoomScaleNormal="115" workbookViewId="0">
      <selection activeCell="C19" sqref="C19:C25"/>
    </sheetView>
  </sheetViews>
  <sheetFormatPr defaultRowHeight="15" x14ac:dyDescent="0.25"/>
  <cols>
    <col min="1" max="1" width="12" bestFit="1" customWidth="1"/>
    <col min="3" max="3" width="14.28515625" bestFit="1" customWidth="1"/>
    <col min="5" max="5" width="11.28515625" bestFit="1" customWidth="1"/>
  </cols>
  <sheetData>
    <row r="1" spans="1:8" x14ac:dyDescent="0.25">
      <c r="A1" s="2"/>
      <c r="B1" s="1"/>
      <c r="C1" s="1"/>
      <c r="D1" s="1"/>
      <c r="E1" s="1"/>
      <c r="F1" s="1"/>
      <c r="G1" s="1"/>
      <c r="H1" s="1"/>
    </row>
    <row r="2" spans="1:8" x14ac:dyDescent="0.25">
      <c r="A2" s="45" t="s">
        <v>62</v>
      </c>
      <c r="B2" s="45"/>
      <c r="C2" s="45"/>
      <c r="D2" s="45"/>
      <c r="E2" s="45"/>
      <c r="F2" s="45"/>
      <c r="G2" s="45"/>
      <c r="H2" s="45"/>
    </row>
    <row r="3" spans="1:8" x14ac:dyDescent="0.25">
      <c r="A3" s="2"/>
      <c r="B3" s="1"/>
      <c r="C3" s="1"/>
      <c r="D3" s="1"/>
      <c r="E3" s="1"/>
      <c r="F3" s="1"/>
      <c r="G3" s="1"/>
      <c r="H3" s="1"/>
    </row>
    <row r="4" spans="1:8" x14ac:dyDescent="0.25">
      <c r="A4" s="2"/>
      <c r="B4" s="18" t="s">
        <v>0</v>
      </c>
      <c r="C4" s="18" t="s">
        <v>1</v>
      </c>
      <c r="D4" s="1"/>
      <c r="E4" s="1"/>
      <c r="F4" s="1"/>
      <c r="G4" s="1"/>
      <c r="H4" s="1"/>
    </row>
    <row r="5" spans="1:8" ht="18" x14ac:dyDescent="0.35">
      <c r="A5" s="2"/>
      <c r="B5" s="46" t="s">
        <v>2</v>
      </c>
      <c r="C5" s="49" t="s">
        <v>2</v>
      </c>
      <c r="D5" s="1"/>
      <c r="E5" s="1"/>
      <c r="F5" s="138" t="s">
        <v>244</v>
      </c>
      <c r="G5" s="1"/>
      <c r="H5" s="1"/>
    </row>
    <row r="6" spans="1:8" x14ac:dyDescent="0.25">
      <c r="A6" s="2"/>
      <c r="B6" s="47"/>
      <c r="C6" s="49"/>
      <c r="D6" s="1"/>
      <c r="E6" s="3" t="s">
        <v>0</v>
      </c>
      <c r="F6" s="4"/>
      <c r="G6" s="1"/>
      <c r="H6" s="1"/>
    </row>
    <row r="7" spans="1:8" x14ac:dyDescent="0.25">
      <c r="A7" s="2"/>
      <c r="B7" s="47"/>
      <c r="C7" s="49"/>
      <c r="D7" s="1"/>
      <c r="E7" s="3" t="s">
        <v>3</v>
      </c>
      <c r="F7" s="5"/>
      <c r="G7" s="1"/>
      <c r="H7" s="1"/>
    </row>
    <row r="8" spans="1:8" x14ac:dyDescent="0.25">
      <c r="A8" s="2"/>
      <c r="B8" s="47"/>
      <c r="C8" s="49"/>
      <c r="D8" s="1"/>
      <c r="E8" s="3" t="s">
        <v>4</v>
      </c>
      <c r="F8" s="5"/>
      <c r="G8" s="1"/>
      <c r="H8" s="1"/>
    </row>
    <row r="9" spans="1:8" x14ac:dyDescent="0.25">
      <c r="A9" s="6" t="s">
        <v>5</v>
      </c>
      <c r="B9" s="47"/>
      <c r="C9" s="49"/>
      <c r="D9" s="1"/>
      <c r="E9" s="1"/>
      <c r="F9" s="1"/>
      <c r="G9" s="1"/>
      <c r="H9" s="1"/>
    </row>
    <row r="10" spans="1:8" x14ac:dyDescent="0.25">
      <c r="A10" s="7">
        <v>1</v>
      </c>
      <c r="B10" s="47"/>
      <c r="C10" s="49"/>
      <c r="D10" s="1"/>
      <c r="E10" s="1"/>
      <c r="F10" s="1"/>
      <c r="G10" s="1"/>
      <c r="H10" s="1"/>
    </row>
    <row r="11" spans="1:8" x14ac:dyDescent="0.25">
      <c r="A11" s="7">
        <v>2</v>
      </c>
      <c r="B11" s="47"/>
      <c r="C11" s="49"/>
      <c r="D11" s="1"/>
      <c r="E11" s="1"/>
      <c r="F11" s="50" t="s">
        <v>6</v>
      </c>
      <c r="G11" s="50"/>
      <c r="H11" s="1"/>
    </row>
    <row r="12" spans="1:8" x14ac:dyDescent="0.25">
      <c r="A12" s="7">
        <v>3</v>
      </c>
      <c r="B12" s="47"/>
      <c r="C12" s="51" t="s">
        <v>7</v>
      </c>
      <c r="D12" s="1"/>
      <c r="E12" s="1"/>
      <c r="F12" s="7">
        <v>140</v>
      </c>
      <c r="G12" s="7">
        <v>400</v>
      </c>
      <c r="H12" s="1"/>
    </row>
    <row r="13" spans="1:8" x14ac:dyDescent="0.25">
      <c r="A13" s="7">
        <v>4</v>
      </c>
      <c r="B13" s="47"/>
      <c r="C13" s="51"/>
      <c r="D13" s="1"/>
      <c r="E13" s="8" t="s">
        <v>9</v>
      </c>
      <c r="F13" s="25">
        <f>'EPR2021 Assessment &amp; Report'!D27</f>
        <v>0</v>
      </c>
      <c r="G13" s="25">
        <f>'EPR2021 Assessment &amp; Report'!G27</f>
        <v>0</v>
      </c>
      <c r="H13" s="1"/>
    </row>
    <row r="14" spans="1:8" x14ac:dyDescent="0.25">
      <c r="A14" s="7">
        <v>5</v>
      </c>
      <c r="B14" s="48"/>
      <c r="C14" s="51"/>
      <c r="D14" s="1"/>
      <c r="E14" s="8" t="s">
        <v>8</v>
      </c>
      <c r="F14" s="25">
        <f>'EPR2021 Assessment &amp; Report'!D28</f>
        <v>0</v>
      </c>
      <c r="G14" s="25">
        <f>'EPR2021 Assessment &amp; Report'!G28</f>
        <v>0</v>
      </c>
      <c r="H14" s="1"/>
    </row>
    <row r="15" spans="1:8" x14ac:dyDescent="0.25">
      <c r="A15" s="7">
        <v>6</v>
      </c>
      <c r="B15" s="52" t="s">
        <v>7</v>
      </c>
      <c r="C15" s="51"/>
      <c r="D15" s="1"/>
      <c r="E15" s="1"/>
      <c r="F15" s="1"/>
      <c r="G15" s="1"/>
      <c r="H15" s="1"/>
    </row>
    <row r="16" spans="1:8" x14ac:dyDescent="0.25">
      <c r="A16" s="7">
        <v>7</v>
      </c>
      <c r="B16" s="53"/>
      <c r="C16" s="51"/>
      <c r="D16" s="1"/>
      <c r="E16" s="1"/>
      <c r="F16" s="1"/>
      <c r="G16" s="1"/>
      <c r="H16" s="1"/>
    </row>
    <row r="17" spans="1:8" ht="18" x14ac:dyDescent="0.35">
      <c r="A17" s="7">
        <v>8</v>
      </c>
      <c r="B17" s="53"/>
      <c r="C17" s="51"/>
      <c r="D17" s="1"/>
      <c r="E17" s="1"/>
      <c r="F17" s="23" t="s">
        <v>245</v>
      </c>
      <c r="G17" s="1"/>
      <c r="H17" s="1"/>
    </row>
    <row r="18" spans="1:8" x14ac:dyDescent="0.25">
      <c r="A18" s="7">
        <v>9</v>
      </c>
      <c r="B18" s="53"/>
      <c r="C18" s="51"/>
      <c r="D18" s="1"/>
      <c r="E18" s="3" t="s">
        <v>0</v>
      </c>
      <c r="F18" s="24">
        <f>'Tim Calc'!B14</f>
        <v>50</v>
      </c>
      <c r="G18" s="1"/>
      <c r="H18" s="1"/>
    </row>
    <row r="19" spans="1:8" x14ac:dyDescent="0.25">
      <c r="A19" s="7">
        <v>10</v>
      </c>
      <c r="B19" s="53"/>
      <c r="C19" s="55" t="s">
        <v>10</v>
      </c>
      <c r="D19" s="1"/>
      <c r="E19" s="3" t="s">
        <v>11</v>
      </c>
      <c r="F19" s="24">
        <f>'Tim Calc'!B15</f>
        <v>44</v>
      </c>
      <c r="G19" s="1"/>
      <c r="H19" s="1"/>
    </row>
    <row r="20" spans="1:8" x14ac:dyDescent="0.25">
      <c r="A20" s="7">
        <v>11</v>
      </c>
      <c r="B20" s="53"/>
      <c r="C20" s="55"/>
      <c r="D20" s="1"/>
      <c r="E20" s="3" t="s">
        <v>4</v>
      </c>
      <c r="F20" s="24">
        <f>'Tim Calc'!B16</f>
        <v>39</v>
      </c>
      <c r="G20" s="1"/>
      <c r="H20" s="1"/>
    </row>
    <row r="21" spans="1:8" x14ac:dyDescent="0.25">
      <c r="A21" s="7">
        <v>12</v>
      </c>
      <c r="B21" s="54"/>
      <c r="C21" s="55"/>
      <c r="D21" s="1"/>
      <c r="E21" s="9"/>
      <c r="F21" s="22"/>
      <c r="G21" s="1"/>
      <c r="H21" s="1"/>
    </row>
    <row r="22" spans="1:8" ht="18" x14ac:dyDescent="0.35">
      <c r="A22" s="7">
        <v>13</v>
      </c>
      <c r="B22" s="55" t="s">
        <v>10</v>
      </c>
      <c r="C22" s="55"/>
      <c r="D22" s="1"/>
      <c r="E22" s="1"/>
      <c r="F22" s="23" t="s">
        <v>246</v>
      </c>
      <c r="G22" s="1"/>
      <c r="H22" s="1"/>
    </row>
    <row r="23" spans="1:8" x14ac:dyDescent="0.25">
      <c r="A23" s="2"/>
      <c r="B23" s="55"/>
      <c r="C23" s="55"/>
      <c r="D23" s="1"/>
      <c r="E23" s="3" t="s">
        <v>0</v>
      </c>
      <c r="F23" s="10">
        <f>'Tim Calc'!H14</f>
        <v>45</v>
      </c>
      <c r="G23" s="1"/>
      <c r="H23" s="1"/>
    </row>
    <row r="24" spans="1:8" x14ac:dyDescent="0.25">
      <c r="A24" s="2"/>
      <c r="B24" s="55"/>
      <c r="C24" s="55"/>
      <c r="D24" s="1"/>
      <c r="E24" s="3" t="s">
        <v>11</v>
      </c>
      <c r="F24" s="10">
        <f>'Tim Calc'!H15</f>
        <v>40</v>
      </c>
      <c r="G24" s="1"/>
      <c r="H24" s="1"/>
    </row>
    <row r="25" spans="1:8" x14ac:dyDescent="0.25">
      <c r="A25" s="2"/>
      <c r="B25" s="55"/>
      <c r="C25" s="55"/>
      <c r="D25" s="1"/>
      <c r="E25" s="3" t="s">
        <v>4</v>
      </c>
      <c r="F25" s="10">
        <f>'Tim Calc'!H16</f>
        <v>35</v>
      </c>
      <c r="G25" s="1"/>
      <c r="H25" s="1"/>
    </row>
    <row r="26" spans="1:8" x14ac:dyDescent="0.25">
      <c r="A26" s="2"/>
      <c r="B26" s="1"/>
      <c r="C26" s="1"/>
      <c r="D26" s="1"/>
      <c r="E26" s="1"/>
      <c r="F26" s="1"/>
      <c r="G26" s="1"/>
      <c r="H26" s="1"/>
    </row>
    <row r="27" spans="1:8" x14ac:dyDescent="0.25">
      <c r="E27" s="1"/>
      <c r="F27" s="1"/>
      <c r="G27" s="1"/>
    </row>
    <row r="28" spans="1:8" x14ac:dyDescent="0.25">
      <c r="E28" s="1"/>
      <c r="F28" s="1"/>
      <c r="G28" s="1"/>
    </row>
    <row r="29" spans="1:8" x14ac:dyDescent="0.25">
      <c r="E29" s="1"/>
      <c r="F29" s="1"/>
      <c r="G29" s="1"/>
    </row>
    <row r="30" spans="1:8" x14ac:dyDescent="0.25">
      <c r="E30" s="1"/>
      <c r="F30" s="1"/>
      <c r="G30" s="1"/>
    </row>
    <row r="31" spans="1:8" x14ac:dyDescent="0.25">
      <c r="E31" s="1"/>
      <c r="F31" s="1"/>
      <c r="G31" s="1"/>
    </row>
  </sheetData>
  <sheetProtection algorithmName="SHA-512" hashValue="/fYpqP8xexgMH7El1prubT8ZdX60f0/WW7ll8jbngFN1OPq8S+ksUfj90yX+08kah2pwgeFqIK4II5eqapNB/g==" saltValue="WDO7zdTMWe2RBM5Tniz+/A==" spinCount="100000" sheet="1" objects="1" scenarios="1"/>
  <protectedRanges>
    <protectedRange sqref="F6:F8" name="Range1"/>
    <protectedRange algorithmName="SHA-512" hashValue="XRpYBoSBcuNvXqsMjL/JZ3jShlzkSNliaK5S6EyZEThXXrGUoDWXM35qV1gAlKa3SLViV58C/+wxCo2C6uLBZg==" saltValue="TcE26rh6iKko2eXU0zH+zA==" spinCount="100000" sqref="F13:G14" name="Range2"/>
  </protectedRanges>
  <mergeCells count="8">
    <mergeCell ref="A2:H2"/>
    <mergeCell ref="B5:B14"/>
    <mergeCell ref="C5:C11"/>
    <mergeCell ref="F11:G11"/>
    <mergeCell ref="C12:C18"/>
    <mergeCell ref="B15:B21"/>
    <mergeCell ref="C19:C25"/>
    <mergeCell ref="B22:B2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R60"/>
  <sheetViews>
    <sheetView tabSelected="1" zoomScaleNormal="100" workbookViewId="0">
      <selection activeCell="B1" sqref="B1:G1"/>
    </sheetView>
  </sheetViews>
  <sheetFormatPr defaultColWidth="8.7109375" defaultRowHeight="15" x14ac:dyDescent="0.25"/>
  <cols>
    <col min="1" max="1" width="4.7109375" style="29" customWidth="1"/>
    <col min="2" max="2" width="11.85546875" style="29" customWidth="1"/>
    <col min="3" max="3" width="8.7109375" style="29"/>
    <col min="4" max="4" width="10" style="29" bestFit="1" customWidth="1"/>
    <col min="5" max="5" width="10" style="29" customWidth="1"/>
    <col min="6" max="6" width="8.7109375" style="29"/>
    <col min="7" max="7" width="9.7109375" style="29" bestFit="1" customWidth="1"/>
    <col min="8" max="8" width="2.5703125" style="101" customWidth="1"/>
    <col min="9" max="9" width="2.7109375" style="29" customWidth="1"/>
    <col min="10" max="10" width="6.5703125" style="29" customWidth="1"/>
    <col min="11" max="11" width="3.7109375" style="39" customWidth="1"/>
    <col min="12" max="12" width="3.5703125" style="29" customWidth="1"/>
    <col min="13" max="13" width="6.5703125" style="29" customWidth="1"/>
    <col min="14" max="14" width="3.7109375" style="39" customWidth="1"/>
    <col min="15" max="15" width="3.5703125" style="29" customWidth="1"/>
    <col min="16" max="16" width="6.5703125" style="29" customWidth="1"/>
    <col min="17" max="17" width="3.7109375" style="29" customWidth="1"/>
    <col min="18" max="18" width="3.5703125" style="29" customWidth="1"/>
    <col min="19" max="19" width="6.5703125" style="29" customWidth="1"/>
    <col min="20" max="20" width="3.7109375" style="39" customWidth="1"/>
    <col min="21" max="21" width="3.5703125" style="29" customWidth="1"/>
    <col min="22" max="22" width="6.5703125" style="29" customWidth="1"/>
    <col min="23" max="23" width="3.7109375" style="39" customWidth="1"/>
    <col min="24" max="24" width="3.5703125" style="29" customWidth="1"/>
    <col min="25" max="25" width="6.5703125" style="29" customWidth="1"/>
    <col min="26" max="26" width="3.7109375" style="39" customWidth="1"/>
    <col min="27" max="27" width="3.5703125" style="29" customWidth="1"/>
    <col min="28" max="28" width="6.5703125" style="29" customWidth="1"/>
    <col min="29" max="29" width="3.7109375" style="39" customWidth="1"/>
    <col min="30" max="30" width="3.5703125" style="29" customWidth="1"/>
    <col min="31" max="31" width="6.5703125" style="29" customWidth="1"/>
    <col min="32" max="32" width="3.7109375" style="39" customWidth="1"/>
    <col min="33" max="33" width="3.5703125" style="29" customWidth="1"/>
    <col min="34" max="34" width="6.5703125" style="29" customWidth="1"/>
    <col min="35" max="35" width="3.7109375" style="39" customWidth="1"/>
    <col min="36" max="36" width="3.5703125" style="29" customWidth="1"/>
    <col min="37" max="37" width="6.5703125" style="29" customWidth="1"/>
    <col min="38" max="38" width="3.7109375" style="39" customWidth="1"/>
    <col min="39" max="39" width="3.5703125" style="29" customWidth="1"/>
    <col min="40" max="40" width="6.5703125" style="29" customWidth="1"/>
    <col min="41" max="41" width="3.7109375" style="39" customWidth="1"/>
    <col min="42" max="42" width="3.5703125" style="29" customWidth="1"/>
    <col min="43" max="43" width="6.5703125" style="29" customWidth="1"/>
    <col min="44" max="44" width="3.7109375" style="39" customWidth="1"/>
    <col min="45" max="16384" width="8.7109375" style="29"/>
  </cols>
  <sheetData>
    <row r="1" spans="2:44" ht="30.75" x14ac:dyDescent="0.45">
      <c r="B1" s="56" t="s">
        <v>52</v>
      </c>
      <c r="C1" s="56"/>
      <c r="D1" s="56"/>
      <c r="E1" s="56"/>
      <c r="F1" s="56"/>
      <c r="G1" s="56"/>
      <c r="H1" s="100"/>
    </row>
    <row r="2" spans="2:44" ht="15.75" thickBot="1" x14ac:dyDescent="0.3">
      <c r="J2" s="40"/>
      <c r="K2" s="41" t="s">
        <v>60</v>
      </c>
      <c r="L2" s="62" t="s">
        <v>61</v>
      </c>
      <c r="M2" s="62"/>
    </row>
    <row r="3" spans="2:44" x14ac:dyDescent="0.25">
      <c r="B3" s="67" t="s">
        <v>22</v>
      </c>
      <c r="C3" s="68"/>
      <c r="D3" s="69"/>
      <c r="E3" s="73" t="s">
        <v>25</v>
      </c>
      <c r="F3" s="74"/>
      <c r="G3" s="75"/>
      <c r="H3" s="65"/>
      <c r="J3" s="108" t="s">
        <v>218</v>
      </c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109"/>
      <c r="AF3" s="110"/>
      <c r="AH3" s="108" t="s">
        <v>219</v>
      </c>
      <c r="AI3" s="109"/>
      <c r="AJ3" s="109"/>
      <c r="AK3" s="109"/>
      <c r="AL3" s="109"/>
      <c r="AM3" s="109"/>
      <c r="AN3" s="109"/>
      <c r="AO3" s="109"/>
      <c r="AP3" s="109"/>
      <c r="AQ3" s="109"/>
      <c r="AR3" s="110"/>
    </row>
    <row r="4" spans="2:44" ht="30.75" thickBot="1" x14ac:dyDescent="0.3">
      <c r="B4" s="70" t="s">
        <v>161</v>
      </c>
      <c r="C4" s="71" t="s">
        <v>23</v>
      </c>
      <c r="D4" s="72" t="s">
        <v>24</v>
      </c>
      <c r="E4" s="76" t="s">
        <v>161</v>
      </c>
      <c r="F4" s="77" t="s">
        <v>23</v>
      </c>
      <c r="G4" s="78" t="s">
        <v>24</v>
      </c>
      <c r="H4" s="102"/>
      <c r="J4" s="111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2"/>
      <c r="V4" s="112"/>
      <c r="W4" s="112"/>
      <c r="X4" s="112"/>
      <c r="Y4" s="112"/>
      <c r="Z4" s="112"/>
      <c r="AA4" s="112"/>
      <c r="AB4" s="112"/>
      <c r="AC4" s="112"/>
      <c r="AD4" s="112"/>
      <c r="AE4" s="112"/>
      <c r="AF4" s="113"/>
      <c r="AH4" s="111"/>
      <c r="AI4" s="112"/>
      <c r="AJ4" s="112"/>
      <c r="AK4" s="112"/>
      <c r="AL4" s="112"/>
      <c r="AM4" s="112"/>
      <c r="AN4" s="112"/>
      <c r="AO4" s="112"/>
      <c r="AP4" s="112"/>
      <c r="AQ4" s="112"/>
      <c r="AR4" s="113"/>
    </row>
    <row r="5" spans="2:44" x14ac:dyDescent="0.25">
      <c r="B5" s="38" t="s">
        <v>223</v>
      </c>
      <c r="C5" s="31">
        <f>IF(B5&lt;&gt;"",IFERROR(VLOOKUP(B5,Refs!$A$3:$B$106,2,FALSE),"Manual"),"")</f>
        <v>1</v>
      </c>
      <c r="D5" s="34">
        <v>15000</v>
      </c>
      <c r="E5" s="38" t="s">
        <v>75</v>
      </c>
      <c r="F5" s="31">
        <f>IF(E5&lt;&gt;"",IFERROR(VLOOKUP(E5,Refs!$A$3:$B$106,2,FALSE),"Manual"),"")</f>
        <v>1</v>
      </c>
      <c r="G5" s="35">
        <f>D32</f>
        <v>125663.70614359173</v>
      </c>
      <c r="H5" s="103"/>
      <c r="I5"/>
      <c r="J5" s="114" t="s">
        <v>164</v>
      </c>
      <c r="K5" s="115"/>
      <c r="L5" s="99"/>
      <c r="M5" s="115" t="s">
        <v>169</v>
      </c>
      <c r="N5" s="115"/>
      <c r="O5" s="99"/>
      <c r="P5" s="116" t="s">
        <v>173</v>
      </c>
      <c r="Q5" s="116"/>
      <c r="R5" s="99"/>
      <c r="S5" s="115" t="s">
        <v>176</v>
      </c>
      <c r="T5" s="115"/>
      <c r="U5" s="99"/>
      <c r="V5" s="115" t="s">
        <v>180</v>
      </c>
      <c r="W5" s="115"/>
      <c r="X5" s="99"/>
      <c r="Y5" s="116" t="s">
        <v>184</v>
      </c>
      <c r="Z5" s="116"/>
      <c r="AA5" s="99"/>
      <c r="AB5" s="115" t="s">
        <v>190</v>
      </c>
      <c r="AC5" s="115"/>
      <c r="AD5" s="99"/>
      <c r="AE5" s="116" t="s">
        <v>196</v>
      </c>
      <c r="AF5" s="117"/>
      <c r="AH5" s="128" t="s">
        <v>198</v>
      </c>
      <c r="AI5" s="129"/>
      <c r="AJ5" s="99"/>
      <c r="AK5" s="130" t="s">
        <v>204</v>
      </c>
      <c r="AL5" s="130"/>
      <c r="AM5" s="99"/>
      <c r="AN5" s="130" t="s">
        <v>207</v>
      </c>
      <c r="AO5" s="130"/>
      <c r="AP5" s="99"/>
      <c r="AQ5" s="130" t="s">
        <v>213</v>
      </c>
      <c r="AR5" s="131"/>
    </row>
    <row r="6" spans="2:44" x14ac:dyDescent="0.25">
      <c r="B6" s="38" t="s">
        <v>243</v>
      </c>
      <c r="C6" s="31">
        <f>IF(B6&lt;&gt;"",IFERROR(VLOOKUP(B6,Refs!$A$3:$B$106,2,FALSE),"Manual"),"")</f>
        <v>2</v>
      </c>
      <c r="D6" s="34"/>
      <c r="E6" s="38" t="s">
        <v>242</v>
      </c>
      <c r="F6" s="31">
        <f>IF(E6&lt;&gt;"",IFERROR(VLOOKUP(E6,Refs!$A$3:$B$106,2,FALSE),"Manual"),"")</f>
        <v>2</v>
      </c>
      <c r="G6" s="35"/>
      <c r="H6" s="103"/>
      <c r="I6"/>
      <c r="J6" s="118" t="s">
        <v>87</v>
      </c>
      <c r="K6" s="43">
        <v>1</v>
      </c>
      <c r="L6" s="99"/>
      <c r="M6" s="42" t="s">
        <v>87</v>
      </c>
      <c r="N6" s="43">
        <v>3</v>
      </c>
      <c r="O6" s="99"/>
      <c r="P6" s="42" t="s">
        <v>87</v>
      </c>
      <c r="Q6" s="43">
        <v>2</v>
      </c>
      <c r="R6" s="99"/>
      <c r="S6" s="42" t="s">
        <v>87</v>
      </c>
      <c r="T6" s="43">
        <v>1</v>
      </c>
      <c r="U6" s="99"/>
      <c r="V6" s="42" t="s">
        <v>87</v>
      </c>
      <c r="W6" s="43">
        <v>3</v>
      </c>
      <c r="X6" s="99"/>
      <c r="Y6" s="42" t="s">
        <v>87</v>
      </c>
      <c r="Z6" s="43">
        <v>1</v>
      </c>
      <c r="AA6" s="99"/>
      <c r="AB6" s="42" t="s">
        <v>87</v>
      </c>
      <c r="AC6" s="43">
        <v>1</v>
      </c>
      <c r="AD6" s="99"/>
      <c r="AE6" s="42" t="s">
        <v>87</v>
      </c>
      <c r="AF6" s="119">
        <v>1</v>
      </c>
      <c r="AH6" s="118" t="s">
        <v>87</v>
      </c>
      <c r="AI6" s="43">
        <v>1</v>
      </c>
      <c r="AJ6" s="99"/>
      <c r="AK6" s="89"/>
      <c r="AL6" s="89"/>
      <c r="AM6" s="99"/>
      <c r="AN6" s="89"/>
      <c r="AO6" s="89"/>
      <c r="AP6" s="99"/>
      <c r="AQ6" s="89"/>
      <c r="AR6" s="132"/>
    </row>
    <row r="7" spans="2:44" x14ac:dyDescent="0.25">
      <c r="B7" s="38" t="s">
        <v>235</v>
      </c>
      <c r="C7" s="31">
        <f>IF(B7&lt;&gt;"",IFERROR(VLOOKUP(B7,Refs!$A$3:$B$106,2,FALSE),"Manual"),"")</f>
        <v>1</v>
      </c>
      <c r="D7" s="34"/>
      <c r="E7" s="38" t="s">
        <v>20</v>
      </c>
      <c r="F7" s="31">
        <f>IF(E7&lt;&gt;"",IFERROR(VLOOKUP(E7,Refs!$A$3:$B$106,2,FALSE),"Manual"),"")</f>
        <v>1</v>
      </c>
      <c r="G7" s="34"/>
      <c r="H7" s="103"/>
      <c r="I7"/>
      <c r="J7" s="118" t="s">
        <v>92</v>
      </c>
      <c r="K7" s="44">
        <v>2</v>
      </c>
      <c r="L7" s="99"/>
      <c r="M7" s="42" t="s">
        <v>93</v>
      </c>
      <c r="N7" s="44">
        <v>1</v>
      </c>
      <c r="O7" s="99"/>
      <c r="P7" s="42" t="s">
        <v>92</v>
      </c>
      <c r="Q7" s="43">
        <v>3</v>
      </c>
      <c r="R7" s="99"/>
      <c r="S7" s="42" t="s">
        <v>92</v>
      </c>
      <c r="T7" s="43">
        <v>3</v>
      </c>
      <c r="U7" s="99"/>
      <c r="V7" s="42" t="s">
        <v>93</v>
      </c>
      <c r="W7" s="43">
        <v>3</v>
      </c>
      <c r="X7" s="99"/>
      <c r="Y7" s="42" t="s">
        <v>93</v>
      </c>
      <c r="Z7" s="43">
        <v>3</v>
      </c>
      <c r="AA7" s="99"/>
      <c r="AB7" s="42" t="s">
        <v>92</v>
      </c>
      <c r="AC7" s="43">
        <v>1</v>
      </c>
      <c r="AD7" s="99"/>
      <c r="AE7" s="42" t="s">
        <v>92</v>
      </c>
      <c r="AF7" s="119">
        <v>1</v>
      </c>
      <c r="AH7" s="118" t="s">
        <v>92</v>
      </c>
      <c r="AI7" s="43">
        <v>2</v>
      </c>
      <c r="AJ7" s="99"/>
      <c r="AK7" s="42" t="s">
        <v>87</v>
      </c>
      <c r="AL7" s="43">
        <v>1</v>
      </c>
      <c r="AM7" s="99"/>
      <c r="AN7" s="42" t="s">
        <v>87</v>
      </c>
      <c r="AO7" s="43">
        <v>2</v>
      </c>
      <c r="AP7" s="99"/>
      <c r="AQ7" s="42" t="s">
        <v>87</v>
      </c>
      <c r="AR7" s="119">
        <v>1</v>
      </c>
    </row>
    <row r="8" spans="2:44" x14ac:dyDescent="0.25">
      <c r="B8" s="38" t="s">
        <v>226</v>
      </c>
      <c r="C8" s="31">
        <f>IF(B8&lt;&gt;"",IFERROR(VLOOKUP(B8,Refs!$A$3:$B$106,2,FALSE),"Manual"),"")</f>
        <v>1</v>
      </c>
      <c r="D8" s="34"/>
      <c r="E8" s="38" t="s">
        <v>13</v>
      </c>
      <c r="F8" s="31">
        <f>IF(E8&lt;&gt;"",IFERROR(VLOOKUP(E8,Refs!$A$3:$B$106,2,FALSE),"Manual"),"")</f>
        <v>2</v>
      </c>
      <c r="G8" s="34"/>
      <c r="H8" s="103"/>
      <c r="I8"/>
      <c r="J8" s="118" t="s">
        <v>93</v>
      </c>
      <c r="K8" s="43">
        <v>1</v>
      </c>
      <c r="L8" s="99"/>
      <c r="M8" s="42" t="s">
        <v>94</v>
      </c>
      <c r="N8" s="43">
        <v>3</v>
      </c>
      <c r="O8" s="99"/>
      <c r="P8" s="42" t="s">
        <v>93</v>
      </c>
      <c r="Q8" s="43">
        <v>2</v>
      </c>
      <c r="R8" s="99"/>
      <c r="S8" s="42" t="s">
        <v>93</v>
      </c>
      <c r="T8" s="44">
        <v>1</v>
      </c>
      <c r="U8" s="99"/>
      <c r="V8" s="42" t="s">
        <v>95</v>
      </c>
      <c r="W8" s="44">
        <v>1</v>
      </c>
      <c r="X8" s="99"/>
      <c r="Y8" s="42" t="s">
        <v>116</v>
      </c>
      <c r="Z8" s="43">
        <v>2</v>
      </c>
      <c r="AA8" s="99"/>
      <c r="AB8" s="42" t="s">
        <v>93</v>
      </c>
      <c r="AC8" s="44">
        <v>2</v>
      </c>
      <c r="AD8" s="99"/>
      <c r="AE8" s="42" t="s">
        <v>93</v>
      </c>
      <c r="AF8" s="119">
        <v>1</v>
      </c>
      <c r="AH8" s="118" t="s">
        <v>93</v>
      </c>
      <c r="AI8" s="43">
        <v>2</v>
      </c>
      <c r="AJ8" s="99"/>
      <c r="AK8" s="42" t="s">
        <v>92</v>
      </c>
      <c r="AL8" s="43">
        <v>1</v>
      </c>
      <c r="AM8" s="99"/>
      <c r="AN8" s="42" t="s">
        <v>94</v>
      </c>
      <c r="AO8" s="43">
        <v>2</v>
      </c>
      <c r="AP8" s="99"/>
      <c r="AQ8" s="42" t="s">
        <v>92</v>
      </c>
      <c r="AR8" s="119">
        <v>1</v>
      </c>
    </row>
    <row r="9" spans="2:44" ht="15" customHeight="1" x14ac:dyDescent="0.25">
      <c r="B9" s="38" t="s">
        <v>229</v>
      </c>
      <c r="C9" s="31">
        <f>IF(B9&lt;&gt;"",IFERROR(VLOOKUP(B9,Refs!$A$3:$B$106,2,FALSE),"Manual"),"")</f>
        <v>1</v>
      </c>
      <c r="D9" s="34"/>
      <c r="E9" s="38"/>
      <c r="F9" s="31" t="str">
        <f>IF(E9&lt;&gt;"",IFERROR(VLOOKUP(E9,Refs!$A$3:$B$106,2,FALSE),"Manual"),"")</f>
        <v/>
      </c>
      <c r="G9" s="34"/>
      <c r="H9" s="103"/>
      <c r="I9"/>
      <c r="J9" s="118" t="s">
        <v>116</v>
      </c>
      <c r="K9" s="44">
        <v>2</v>
      </c>
      <c r="L9" s="99"/>
      <c r="M9" s="42" t="s">
        <v>95</v>
      </c>
      <c r="N9" s="44">
        <v>1</v>
      </c>
      <c r="O9" s="99"/>
      <c r="P9" s="42" t="s">
        <v>94</v>
      </c>
      <c r="Q9" s="43">
        <v>1</v>
      </c>
      <c r="R9" s="99"/>
      <c r="S9" s="42" t="s">
        <v>94</v>
      </c>
      <c r="T9" s="44">
        <v>2</v>
      </c>
      <c r="U9" s="99"/>
      <c r="V9" s="42" t="s">
        <v>96</v>
      </c>
      <c r="W9" s="44">
        <v>1</v>
      </c>
      <c r="X9" s="99"/>
      <c r="Y9" s="99"/>
      <c r="Z9" s="98"/>
      <c r="AA9" s="99"/>
      <c r="AB9" s="99"/>
      <c r="AC9" s="98"/>
      <c r="AD9" s="99"/>
      <c r="AE9" s="42" t="s">
        <v>94</v>
      </c>
      <c r="AF9" s="119">
        <v>2</v>
      </c>
      <c r="AH9" s="118" t="s">
        <v>94</v>
      </c>
      <c r="AI9" s="43">
        <v>2</v>
      </c>
      <c r="AJ9" s="99"/>
      <c r="AK9" s="99"/>
      <c r="AL9" s="98"/>
      <c r="AM9" s="99"/>
      <c r="AN9" s="61" t="s">
        <v>97</v>
      </c>
      <c r="AO9" s="43">
        <v>2</v>
      </c>
      <c r="AP9" s="99"/>
      <c r="AQ9" s="42" t="s">
        <v>93</v>
      </c>
      <c r="AR9" s="119">
        <v>2</v>
      </c>
    </row>
    <row r="10" spans="2:44" x14ac:dyDescent="0.25">
      <c r="B10" s="38" t="s">
        <v>238</v>
      </c>
      <c r="C10" s="31">
        <f>IF(B10&lt;&gt;"",IFERROR(VLOOKUP(B10,Refs!$A$3:$B$106,2,FALSE),"Manual"),"")</f>
        <v>1</v>
      </c>
      <c r="D10" s="34"/>
      <c r="E10" s="38"/>
      <c r="F10" s="31" t="str">
        <f>IF(E10&lt;&gt;"",IFERROR(VLOOKUP(E10,Refs!$A$3:$B$106,2,FALSE),"Manual"),"")</f>
        <v/>
      </c>
      <c r="G10" s="34"/>
      <c r="H10" s="103"/>
      <c r="I10"/>
      <c r="J10" s="120"/>
      <c r="K10" s="98"/>
      <c r="L10" s="99"/>
      <c r="M10" s="42" t="s">
        <v>96</v>
      </c>
      <c r="N10" s="43">
        <v>2</v>
      </c>
      <c r="O10" s="99"/>
      <c r="P10" s="42" t="s">
        <v>95</v>
      </c>
      <c r="Q10" s="43">
        <v>1</v>
      </c>
      <c r="R10" s="99"/>
      <c r="S10" s="42" t="s">
        <v>95</v>
      </c>
      <c r="T10" s="43">
        <v>1</v>
      </c>
      <c r="U10" s="99"/>
      <c r="V10" s="42" t="s">
        <v>97</v>
      </c>
      <c r="W10" s="43">
        <v>2</v>
      </c>
      <c r="X10" s="99"/>
      <c r="Y10" s="116" t="s">
        <v>185</v>
      </c>
      <c r="Z10" s="116"/>
      <c r="AA10" s="99"/>
      <c r="AB10" s="115" t="s">
        <v>191</v>
      </c>
      <c r="AC10" s="115"/>
      <c r="AD10" s="121"/>
      <c r="AE10" s="42" t="s">
        <v>95</v>
      </c>
      <c r="AF10" s="119">
        <v>2</v>
      </c>
      <c r="AH10" s="118" t="s">
        <v>95</v>
      </c>
      <c r="AI10" s="43">
        <v>1</v>
      </c>
      <c r="AJ10" s="99"/>
      <c r="AK10" s="129" t="s">
        <v>205</v>
      </c>
      <c r="AL10" s="129"/>
      <c r="AM10" s="99"/>
      <c r="AN10" s="61" t="s">
        <v>98</v>
      </c>
      <c r="AO10" s="43">
        <v>1</v>
      </c>
      <c r="AP10" s="99"/>
      <c r="AQ10" s="42" t="s">
        <v>94</v>
      </c>
      <c r="AR10" s="119">
        <v>2</v>
      </c>
    </row>
    <row r="11" spans="2:44" x14ac:dyDescent="0.25">
      <c r="B11" s="38"/>
      <c r="C11" s="31" t="str">
        <f>IF(B11&lt;&gt;"",IFERROR(VLOOKUP(B11,Refs!$A$3:$B$106,2,FALSE),"Manual"),"")</f>
        <v/>
      </c>
      <c r="D11" s="34"/>
      <c r="E11" s="38"/>
      <c r="F11" s="31" t="str">
        <f>IF(E11&lt;&gt;"",IFERROR(VLOOKUP(E11,Refs!$A$3:$B$106,2,FALSE),"Manual"),"")</f>
        <v/>
      </c>
      <c r="G11" s="34"/>
      <c r="H11" s="103"/>
      <c r="J11" s="114" t="s">
        <v>165</v>
      </c>
      <c r="K11" s="115"/>
      <c r="L11" s="99"/>
      <c r="M11" s="42" t="s">
        <v>88</v>
      </c>
      <c r="N11" s="44">
        <v>2</v>
      </c>
      <c r="O11" s="99"/>
      <c r="P11" s="42" t="s">
        <v>96</v>
      </c>
      <c r="Q11" s="43">
        <v>1</v>
      </c>
      <c r="R11" s="99"/>
      <c r="S11" s="61" t="s">
        <v>88</v>
      </c>
      <c r="T11" s="43">
        <v>2</v>
      </c>
      <c r="U11" s="99"/>
      <c r="V11" s="42" t="s">
        <v>98</v>
      </c>
      <c r="W11" s="43">
        <v>1</v>
      </c>
      <c r="X11" s="99"/>
      <c r="Y11" s="88"/>
      <c r="Z11" s="88"/>
      <c r="AA11" s="99"/>
      <c r="AB11" s="42" t="s">
        <v>87</v>
      </c>
      <c r="AC11" s="43">
        <v>2</v>
      </c>
      <c r="AD11" s="99"/>
      <c r="AE11" s="63" t="s">
        <v>96</v>
      </c>
      <c r="AF11" s="119">
        <v>2</v>
      </c>
      <c r="AH11" s="118" t="s">
        <v>96</v>
      </c>
      <c r="AI11" s="43">
        <v>2</v>
      </c>
      <c r="AJ11" s="99"/>
      <c r="AK11" s="42" t="s">
        <v>87</v>
      </c>
      <c r="AL11" s="43">
        <v>1</v>
      </c>
      <c r="AM11" s="99"/>
      <c r="AN11" s="61" t="s">
        <v>100</v>
      </c>
      <c r="AO11" s="43">
        <v>1</v>
      </c>
      <c r="AP11" s="99"/>
      <c r="AQ11" s="42" t="s">
        <v>95</v>
      </c>
      <c r="AR11" s="119">
        <v>1</v>
      </c>
    </row>
    <row r="12" spans="2:44" x14ac:dyDescent="0.25">
      <c r="B12" s="26"/>
      <c r="C12" s="31" t="str">
        <f>IF(B12&lt;&gt;"",IFERROR(VLOOKUP(B12,Refs!$A$3:$B$106,2,FALSE),"Manual"),"")</f>
        <v/>
      </c>
      <c r="D12" s="34"/>
      <c r="E12" s="38"/>
      <c r="F12" s="31" t="str">
        <f>IF(E12&lt;&gt;"",IFERROR(VLOOKUP(E12,Refs!$A$3:$B$106,2,FALSE),"Manual"),"")</f>
        <v/>
      </c>
      <c r="G12" s="34"/>
      <c r="H12" s="103"/>
      <c r="J12" s="118" t="s">
        <v>116</v>
      </c>
      <c r="K12" s="44">
        <v>2</v>
      </c>
      <c r="L12" s="99"/>
      <c r="M12" s="42" t="s">
        <v>117</v>
      </c>
      <c r="N12" s="43">
        <v>2</v>
      </c>
      <c r="O12" s="99"/>
      <c r="P12" s="42" t="s">
        <v>88</v>
      </c>
      <c r="Q12" s="43">
        <v>2</v>
      </c>
      <c r="R12" s="99"/>
      <c r="S12" s="61" t="s">
        <v>116</v>
      </c>
      <c r="T12" s="43">
        <v>2</v>
      </c>
      <c r="U12" s="99"/>
      <c r="V12" s="42" t="s">
        <v>99</v>
      </c>
      <c r="W12" s="44">
        <v>2</v>
      </c>
      <c r="X12" s="99"/>
      <c r="Y12" s="42" t="s">
        <v>87</v>
      </c>
      <c r="Z12" s="43">
        <v>3</v>
      </c>
      <c r="AA12" s="99"/>
      <c r="AB12" s="42" t="s">
        <v>92</v>
      </c>
      <c r="AC12" s="43">
        <v>2</v>
      </c>
      <c r="AD12" s="99"/>
      <c r="AE12" s="64" t="s">
        <v>88</v>
      </c>
      <c r="AF12" s="119">
        <v>2</v>
      </c>
      <c r="AH12" s="118" t="s">
        <v>97</v>
      </c>
      <c r="AI12" s="43">
        <v>2</v>
      </c>
      <c r="AJ12" s="99"/>
      <c r="AK12" s="42" t="s">
        <v>92</v>
      </c>
      <c r="AL12" s="43">
        <v>1</v>
      </c>
      <c r="AM12" s="99"/>
      <c r="AN12" s="61" t="s">
        <v>90</v>
      </c>
      <c r="AO12" s="43">
        <v>1</v>
      </c>
      <c r="AP12" s="99"/>
      <c r="AQ12" s="61" t="s">
        <v>97</v>
      </c>
      <c r="AR12" s="119">
        <v>2</v>
      </c>
    </row>
    <row r="13" spans="2:44" ht="15" customHeight="1" x14ac:dyDescent="0.25">
      <c r="B13" s="26"/>
      <c r="C13" s="31" t="str">
        <f>IF(B13&lt;&gt;"",IFERROR(VLOOKUP(B13,Refs!$A$3:$B$106,2,FALSE),"Manual"),"")</f>
        <v/>
      </c>
      <c r="D13" s="34"/>
      <c r="E13" s="38"/>
      <c r="F13" s="31" t="str">
        <f>IF(E13&lt;&gt;"",IFERROR(VLOOKUP(E13,Refs!$A$3:$B$106,2,FALSE),"Manual"),"")</f>
        <v/>
      </c>
      <c r="G13" s="34"/>
      <c r="H13" s="103"/>
      <c r="J13" s="120"/>
      <c r="K13" s="98"/>
      <c r="L13" s="99"/>
      <c r="M13" s="42" t="s">
        <v>90</v>
      </c>
      <c r="N13" s="44">
        <v>2</v>
      </c>
      <c r="O13" s="99"/>
      <c r="P13" s="42" t="s">
        <v>89</v>
      </c>
      <c r="Q13" s="43">
        <v>2</v>
      </c>
      <c r="R13" s="99"/>
      <c r="S13" s="61" t="s">
        <v>118</v>
      </c>
      <c r="T13" s="43">
        <v>2</v>
      </c>
      <c r="U13" s="99"/>
      <c r="V13" s="42" t="s">
        <v>100</v>
      </c>
      <c r="W13" s="44">
        <v>2</v>
      </c>
      <c r="X13" s="99"/>
      <c r="Y13" s="42" t="s">
        <v>92</v>
      </c>
      <c r="Z13" s="43">
        <v>1</v>
      </c>
      <c r="AA13" s="99"/>
      <c r="AB13" s="42" t="s">
        <v>93</v>
      </c>
      <c r="AC13" s="44">
        <v>2</v>
      </c>
      <c r="AD13" s="99"/>
      <c r="AE13" s="64" t="s">
        <v>89</v>
      </c>
      <c r="AF13" s="119">
        <v>2</v>
      </c>
      <c r="AH13" s="118" t="s">
        <v>98</v>
      </c>
      <c r="AI13" s="43">
        <v>3</v>
      </c>
      <c r="AJ13" s="99"/>
      <c r="AK13" s="42" t="s">
        <v>93</v>
      </c>
      <c r="AL13" s="43">
        <v>1</v>
      </c>
      <c r="AM13" s="99"/>
      <c r="AN13" s="99"/>
      <c r="AO13" s="98"/>
      <c r="AP13" s="99"/>
      <c r="AQ13" s="99"/>
      <c r="AR13" s="122"/>
    </row>
    <row r="14" spans="2:44" x14ac:dyDescent="0.25">
      <c r="B14" s="26"/>
      <c r="C14" s="31" t="str">
        <f>IF(B14&lt;&gt;"",IFERROR(VLOOKUP(B14,Refs!$A$3:$B$106,2,FALSE),"Manual"),"")</f>
        <v/>
      </c>
      <c r="D14" s="34"/>
      <c r="E14" s="38"/>
      <c r="F14" s="31" t="str">
        <f>IF(E14&lt;&gt;"",IFERROR(VLOOKUP(E14,Refs!$A$3:$B$106,2,FALSE),"Manual"),"")</f>
        <v/>
      </c>
      <c r="G14" s="34"/>
      <c r="H14" s="103"/>
      <c r="J14" s="114" t="s">
        <v>166</v>
      </c>
      <c r="K14" s="115"/>
      <c r="L14" s="99"/>
      <c r="M14" s="42" t="s">
        <v>91</v>
      </c>
      <c r="N14" s="43">
        <v>1</v>
      </c>
      <c r="O14" s="99"/>
      <c r="P14" s="99"/>
      <c r="Q14" s="99"/>
      <c r="R14" s="99"/>
      <c r="S14" s="61" t="s">
        <v>122</v>
      </c>
      <c r="T14" s="43">
        <v>2</v>
      </c>
      <c r="U14" s="99"/>
      <c r="V14" s="42" t="s">
        <v>101</v>
      </c>
      <c r="W14" s="43">
        <v>3</v>
      </c>
      <c r="X14" s="99"/>
      <c r="Y14" s="42" t="s">
        <v>93</v>
      </c>
      <c r="Z14" s="43">
        <v>2</v>
      </c>
      <c r="AA14" s="99"/>
      <c r="AB14" s="42" t="s">
        <v>94</v>
      </c>
      <c r="AC14" s="44">
        <v>3</v>
      </c>
      <c r="AD14" s="99"/>
      <c r="AE14" s="64" t="s">
        <v>115</v>
      </c>
      <c r="AF14" s="119">
        <v>2</v>
      </c>
      <c r="AH14" s="118" t="s">
        <v>99</v>
      </c>
      <c r="AI14" s="43">
        <v>2</v>
      </c>
      <c r="AJ14" s="99"/>
      <c r="AK14" s="42" t="s">
        <v>94</v>
      </c>
      <c r="AL14" s="66">
        <v>1</v>
      </c>
      <c r="AM14" s="99"/>
      <c r="AN14" s="129" t="s">
        <v>208</v>
      </c>
      <c r="AO14" s="129"/>
      <c r="AP14" s="99"/>
      <c r="AQ14" s="130" t="s">
        <v>214</v>
      </c>
      <c r="AR14" s="131"/>
    </row>
    <row r="15" spans="2:44" x14ac:dyDescent="0.25">
      <c r="B15" s="26"/>
      <c r="C15" s="31" t="str">
        <f>IF(B15&lt;&gt;"",IFERROR(VLOOKUP(B15,Refs!$A$3:$B$106,2,FALSE),"Manual"),"")</f>
        <v/>
      </c>
      <c r="D15" s="34"/>
      <c r="E15" s="38"/>
      <c r="F15" s="31" t="str">
        <f>IF(E15&lt;&gt;"",IFERROR(VLOOKUP(E15,Refs!$A$3:$B$106,2,FALSE),"Manual"),"")</f>
        <v/>
      </c>
      <c r="G15" s="34"/>
      <c r="H15" s="103"/>
      <c r="J15" s="118" t="s">
        <v>87</v>
      </c>
      <c r="K15" s="43">
        <v>1</v>
      </c>
      <c r="L15" s="99"/>
      <c r="M15" s="42" t="s">
        <v>103</v>
      </c>
      <c r="N15" s="44">
        <v>1</v>
      </c>
      <c r="O15" s="99"/>
      <c r="P15" s="116" t="s">
        <v>174</v>
      </c>
      <c r="Q15" s="116"/>
      <c r="R15" s="99"/>
      <c r="S15" s="99"/>
      <c r="T15" s="98"/>
      <c r="U15" s="99"/>
      <c r="V15" s="61" t="s">
        <v>88</v>
      </c>
      <c r="W15" s="43">
        <v>2</v>
      </c>
      <c r="X15" s="99"/>
      <c r="Y15" s="42" t="s">
        <v>94</v>
      </c>
      <c r="Z15" s="43">
        <v>1</v>
      </c>
      <c r="AA15" s="99"/>
      <c r="AB15" s="42" t="s">
        <v>95</v>
      </c>
      <c r="AC15" s="43">
        <v>1</v>
      </c>
      <c r="AD15" s="99"/>
      <c r="AE15" s="64" t="s">
        <v>117</v>
      </c>
      <c r="AF15" s="119">
        <v>2</v>
      </c>
      <c r="AH15" s="118" t="s">
        <v>100</v>
      </c>
      <c r="AI15" s="43">
        <v>1</v>
      </c>
      <c r="AJ15" s="99"/>
      <c r="AK15" s="42" t="s">
        <v>95</v>
      </c>
      <c r="AL15" s="66">
        <v>2</v>
      </c>
      <c r="AM15" s="99"/>
      <c r="AN15" s="42" t="s">
        <v>87</v>
      </c>
      <c r="AO15" s="43">
        <v>1</v>
      </c>
      <c r="AP15" s="99"/>
      <c r="AQ15" s="42" t="s">
        <v>87</v>
      </c>
      <c r="AR15" s="119">
        <v>3</v>
      </c>
    </row>
    <row r="16" spans="2:44" x14ac:dyDescent="0.25">
      <c r="B16" s="26"/>
      <c r="C16" s="31" t="str">
        <f>IF(B16&lt;&gt;"",IFERROR(VLOOKUP(B16,Refs!$A$3:$B$106,2,FALSE),"Manual"),"")</f>
        <v/>
      </c>
      <c r="D16" s="34"/>
      <c r="E16" s="38"/>
      <c r="F16" s="31" t="str">
        <f>IF(E16&lt;&gt;"",IFERROR(VLOOKUP(E16,Refs!$A$3:$B$106,2,FALSE),"Manual"),"")</f>
        <v/>
      </c>
      <c r="G16" s="34"/>
      <c r="H16" s="103"/>
      <c r="J16" s="118" t="s">
        <v>92</v>
      </c>
      <c r="K16" s="43">
        <v>1</v>
      </c>
      <c r="L16" s="99"/>
      <c r="M16" s="42" t="s">
        <v>104</v>
      </c>
      <c r="N16" s="43">
        <v>1</v>
      </c>
      <c r="O16" s="99"/>
      <c r="P16" s="42" t="s">
        <v>87</v>
      </c>
      <c r="Q16" s="43">
        <v>1</v>
      </c>
      <c r="R16" s="99"/>
      <c r="S16" s="116" t="s">
        <v>177</v>
      </c>
      <c r="T16" s="116"/>
      <c r="U16" s="99"/>
      <c r="V16" s="61" t="s">
        <v>90</v>
      </c>
      <c r="W16" s="43">
        <v>1</v>
      </c>
      <c r="X16" s="99"/>
      <c r="Y16" s="42" t="s">
        <v>97</v>
      </c>
      <c r="Z16" s="43">
        <v>1</v>
      </c>
      <c r="AA16" s="99"/>
      <c r="AB16" s="42" t="s">
        <v>96</v>
      </c>
      <c r="AC16" s="43">
        <v>3</v>
      </c>
      <c r="AD16" s="99"/>
      <c r="AE16" s="99"/>
      <c r="AF16" s="122"/>
      <c r="AH16" s="118" t="s">
        <v>101</v>
      </c>
      <c r="AI16" s="43">
        <v>1</v>
      </c>
      <c r="AJ16" s="99"/>
      <c r="AK16" s="42" t="s">
        <v>96</v>
      </c>
      <c r="AL16" s="66">
        <v>1</v>
      </c>
      <c r="AM16" s="99"/>
      <c r="AN16" s="42" t="s">
        <v>94</v>
      </c>
      <c r="AO16" s="43">
        <v>2</v>
      </c>
      <c r="AP16" s="99"/>
      <c r="AQ16" s="42" t="s">
        <v>94</v>
      </c>
      <c r="AR16" s="119">
        <v>2</v>
      </c>
    </row>
    <row r="17" spans="2:44" x14ac:dyDescent="0.25">
      <c r="B17" s="26"/>
      <c r="C17" s="31" t="str">
        <f>IF(B17&lt;&gt;"",IFERROR(VLOOKUP(B17,Refs!$A$3:$B$106,2,FALSE),"Manual"),"")</f>
        <v/>
      </c>
      <c r="D17" s="34"/>
      <c r="E17" s="38"/>
      <c r="F17" s="31" t="str">
        <f>IF(E17&lt;&gt;"",IFERROR(VLOOKUP(E17,Refs!$A$3:$B$106,2,FALSE),"Manual"),"")</f>
        <v/>
      </c>
      <c r="G17" s="34"/>
      <c r="H17" s="103"/>
      <c r="J17" s="118" t="s">
        <v>88</v>
      </c>
      <c r="K17" s="44">
        <v>2</v>
      </c>
      <c r="L17" s="99"/>
      <c r="M17" s="42" t="s">
        <v>105</v>
      </c>
      <c r="N17" s="44">
        <v>1</v>
      </c>
      <c r="O17" s="99"/>
      <c r="P17" s="42" t="s">
        <v>92</v>
      </c>
      <c r="Q17" s="43">
        <v>3</v>
      </c>
      <c r="R17" s="99"/>
      <c r="S17" s="42" t="s">
        <v>87</v>
      </c>
      <c r="T17" s="43">
        <v>1</v>
      </c>
      <c r="U17" s="99"/>
      <c r="V17" s="61" t="s">
        <v>91</v>
      </c>
      <c r="W17" s="43">
        <v>1</v>
      </c>
      <c r="X17" s="99"/>
      <c r="Y17" s="42" t="s">
        <v>98</v>
      </c>
      <c r="Z17" s="43">
        <v>1</v>
      </c>
      <c r="AA17" s="99"/>
      <c r="AB17" s="42" t="s">
        <v>97</v>
      </c>
      <c r="AC17" s="44">
        <v>2</v>
      </c>
      <c r="AD17" s="99"/>
      <c r="AE17" s="116" t="s">
        <v>197</v>
      </c>
      <c r="AF17" s="117"/>
      <c r="AH17" s="118" t="s">
        <v>102</v>
      </c>
      <c r="AI17" s="43">
        <v>2</v>
      </c>
      <c r="AJ17" s="99"/>
      <c r="AK17" s="42" t="s">
        <v>97</v>
      </c>
      <c r="AL17" s="66">
        <v>2</v>
      </c>
      <c r="AM17" s="99"/>
      <c r="AN17" s="42" t="s">
        <v>98</v>
      </c>
      <c r="AO17" s="43">
        <v>1</v>
      </c>
      <c r="AP17" s="99"/>
      <c r="AQ17" s="42" t="s">
        <v>95</v>
      </c>
      <c r="AR17" s="119">
        <v>2</v>
      </c>
    </row>
    <row r="18" spans="2:44" x14ac:dyDescent="0.25">
      <c r="B18" s="26"/>
      <c r="C18" s="31" t="str">
        <f>IF(B18&lt;&gt;"",IFERROR(VLOOKUP(B18,Refs!$A$3:$B$106,2,FALSE),"Manual"),"")</f>
        <v/>
      </c>
      <c r="D18" s="34"/>
      <c r="E18" s="38"/>
      <c r="F18" s="31" t="str">
        <f>IF(E18&lt;&gt;"",IFERROR(VLOOKUP(E18,Refs!$A$3:$B$106,2,FALSE),"Manual"),"")</f>
        <v/>
      </c>
      <c r="G18" s="34"/>
      <c r="H18" s="103"/>
      <c r="J18" s="118" t="s">
        <v>117</v>
      </c>
      <c r="K18" s="44">
        <v>2</v>
      </c>
      <c r="L18" s="99"/>
      <c r="M18" s="42" t="s">
        <v>106</v>
      </c>
      <c r="N18" s="43">
        <v>1</v>
      </c>
      <c r="O18" s="99"/>
      <c r="P18" s="42" t="s">
        <v>93</v>
      </c>
      <c r="Q18" s="43">
        <v>3</v>
      </c>
      <c r="R18" s="99"/>
      <c r="S18" s="42" t="s">
        <v>92</v>
      </c>
      <c r="T18" s="43">
        <v>3</v>
      </c>
      <c r="U18" s="99"/>
      <c r="V18" s="61" t="s">
        <v>103</v>
      </c>
      <c r="W18" s="43">
        <v>1</v>
      </c>
      <c r="X18" s="99"/>
      <c r="Y18" s="61" t="s">
        <v>99</v>
      </c>
      <c r="Z18" s="43">
        <v>2</v>
      </c>
      <c r="AA18" s="99"/>
      <c r="AB18" s="42" t="s">
        <v>98</v>
      </c>
      <c r="AC18" s="44">
        <v>3</v>
      </c>
      <c r="AD18" s="99"/>
      <c r="AE18" s="88"/>
      <c r="AF18" s="123"/>
      <c r="AH18" s="118" t="s">
        <v>123</v>
      </c>
      <c r="AI18" s="43">
        <v>1</v>
      </c>
      <c r="AJ18" s="99"/>
      <c r="AK18" s="42" t="s">
        <v>99</v>
      </c>
      <c r="AL18" s="66">
        <v>2</v>
      </c>
      <c r="AM18" s="99"/>
      <c r="AN18" s="99"/>
      <c r="AO18" s="98"/>
      <c r="AP18" s="99"/>
      <c r="AQ18" s="42" t="s">
        <v>97</v>
      </c>
      <c r="AR18" s="119">
        <v>1</v>
      </c>
    </row>
    <row r="19" spans="2:44" x14ac:dyDescent="0.25">
      <c r="B19" s="26"/>
      <c r="C19" s="31" t="str">
        <f>IF(B19&lt;&gt;"",IFERROR(VLOOKUP(B19,Refs!$A$3:$B$106,2,FALSE),"Manual"),"")</f>
        <v/>
      </c>
      <c r="D19" s="34"/>
      <c r="E19" s="38"/>
      <c r="F19" s="31" t="str">
        <f>IF(E19&lt;&gt;"",IFERROR(VLOOKUP(E19,Refs!$A$3:$B$106,2,FALSE),"Manual"),"")</f>
        <v/>
      </c>
      <c r="G19" s="34"/>
      <c r="H19" s="103"/>
      <c r="J19" s="120"/>
      <c r="K19" s="98"/>
      <c r="L19" s="99"/>
      <c r="M19" s="42" t="s">
        <v>107</v>
      </c>
      <c r="N19" s="44">
        <v>2</v>
      </c>
      <c r="O19" s="99"/>
      <c r="P19" s="42" t="s">
        <v>94</v>
      </c>
      <c r="Q19" s="43">
        <v>3</v>
      </c>
      <c r="R19" s="99"/>
      <c r="S19" s="42" t="s">
        <v>93</v>
      </c>
      <c r="T19" s="43">
        <v>2</v>
      </c>
      <c r="U19" s="99"/>
      <c r="V19" s="61" t="s">
        <v>104</v>
      </c>
      <c r="W19" s="43">
        <v>1</v>
      </c>
      <c r="X19" s="99"/>
      <c r="Y19" s="61" t="s">
        <v>88</v>
      </c>
      <c r="Z19" s="43">
        <v>1</v>
      </c>
      <c r="AA19" s="99"/>
      <c r="AB19" s="42" t="s">
        <v>99</v>
      </c>
      <c r="AC19" s="43">
        <v>2</v>
      </c>
      <c r="AD19" s="99"/>
      <c r="AE19" s="42" t="s">
        <v>87</v>
      </c>
      <c r="AF19" s="119">
        <v>3</v>
      </c>
      <c r="AH19" s="118" t="s">
        <v>124</v>
      </c>
      <c r="AI19" s="43">
        <v>2</v>
      </c>
      <c r="AJ19" s="99"/>
      <c r="AK19" s="42" t="s">
        <v>100</v>
      </c>
      <c r="AL19" s="66">
        <v>1</v>
      </c>
      <c r="AM19" s="99"/>
      <c r="AN19" s="129" t="s">
        <v>209</v>
      </c>
      <c r="AO19" s="129"/>
      <c r="AP19" s="99"/>
      <c r="AQ19" s="42" t="s">
        <v>99</v>
      </c>
      <c r="AR19" s="119">
        <v>1</v>
      </c>
    </row>
    <row r="20" spans="2:44" x14ac:dyDescent="0.25">
      <c r="B20" s="26"/>
      <c r="C20" s="31" t="str">
        <f>IF(B20&lt;&gt;"",IFERROR(VLOOKUP(B20,Refs!$A$3:$B$106,2,FALSE),"Manual"),"")</f>
        <v/>
      </c>
      <c r="D20" s="34"/>
      <c r="E20" s="38"/>
      <c r="F20" s="31" t="str">
        <f>IF(E20&lt;&gt;"",IFERROR(VLOOKUP(E20,Refs!$A$3:$B$106,2,FALSE),"Manual"),"")</f>
        <v/>
      </c>
      <c r="G20" s="34"/>
      <c r="H20" s="103"/>
      <c r="J20" s="114" t="s">
        <v>167</v>
      </c>
      <c r="K20" s="115"/>
      <c r="L20" s="99"/>
      <c r="M20" s="42" t="s">
        <v>108</v>
      </c>
      <c r="N20" s="43">
        <v>1</v>
      </c>
      <c r="O20" s="99"/>
      <c r="P20" s="42" t="s">
        <v>95</v>
      </c>
      <c r="Q20" s="43">
        <v>3</v>
      </c>
      <c r="R20" s="99"/>
      <c r="S20" s="42" t="s">
        <v>88</v>
      </c>
      <c r="T20" s="43">
        <v>1</v>
      </c>
      <c r="U20" s="99"/>
      <c r="V20" s="61" t="s">
        <v>105</v>
      </c>
      <c r="W20" s="43">
        <v>1</v>
      </c>
      <c r="X20" s="99"/>
      <c r="Y20" s="99"/>
      <c r="Z20" s="98"/>
      <c r="AA20" s="99"/>
      <c r="AB20" s="42" t="s">
        <v>100</v>
      </c>
      <c r="AC20" s="43">
        <v>3</v>
      </c>
      <c r="AD20" s="99"/>
      <c r="AE20" s="42" t="s">
        <v>92</v>
      </c>
      <c r="AF20" s="119">
        <v>1</v>
      </c>
      <c r="AH20" s="118" t="s">
        <v>126</v>
      </c>
      <c r="AI20" s="43">
        <v>2</v>
      </c>
      <c r="AJ20" s="99"/>
      <c r="AK20" s="42" t="s">
        <v>101</v>
      </c>
      <c r="AL20" s="66">
        <v>1</v>
      </c>
      <c r="AM20" s="99"/>
      <c r="AN20" s="42" t="s">
        <v>87</v>
      </c>
      <c r="AO20" s="43">
        <v>3</v>
      </c>
      <c r="AP20" s="99"/>
      <c r="AQ20" s="61" t="s">
        <v>89</v>
      </c>
      <c r="AR20" s="119">
        <v>1</v>
      </c>
    </row>
    <row r="21" spans="2:44" x14ac:dyDescent="0.25">
      <c r="B21" s="26"/>
      <c r="C21" s="31" t="str">
        <f>IF(B21&lt;&gt;"",IFERROR(VLOOKUP(B21,Refs!$A$3:$B$106,2,FALSE),"Manual"),"")</f>
        <v/>
      </c>
      <c r="D21" s="34"/>
      <c r="E21" s="26"/>
      <c r="F21" s="31" t="str">
        <f>IF(E21&lt;&gt;"",IFERROR(VLOOKUP(E21,Refs!$A$3:$B$106,2,FALSE),"Manual"),"")</f>
        <v/>
      </c>
      <c r="G21" s="34"/>
      <c r="H21" s="103"/>
      <c r="J21" s="118" t="s">
        <v>87</v>
      </c>
      <c r="K21" s="43">
        <v>2</v>
      </c>
      <c r="L21" s="99"/>
      <c r="M21" s="42" t="s">
        <v>109</v>
      </c>
      <c r="N21" s="44">
        <v>1</v>
      </c>
      <c r="O21" s="99"/>
      <c r="P21" s="42" t="s">
        <v>96</v>
      </c>
      <c r="Q21" s="43">
        <v>2</v>
      </c>
      <c r="R21" s="99"/>
      <c r="S21" s="42" t="s">
        <v>89</v>
      </c>
      <c r="T21" s="43">
        <v>2</v>
      </c>
      <c r="U21" s="99"/>
      <c r="V21" s="61" t="s">
        <v>106</v>
      </c>
      <c r="W21" s="43">
        <v>1</v>
      </c>
      <c r="X21" s="99"/>
      <c r="Y21" s="115" t="s">
        <v>186</v>
      </c>
      <c r="Z21" s="115"/>
      <c r="AA21" s="99"/>
      <c r="AB21" s="61" t="s">
        <v>88</v>
      </c>
      <c r="AC21" s="43">
        <v>2</v>
      </c>
      <c r="AD21" s="99"/>
      <c r="AE21" s="42" t="s">
        <v>93</v>
      </c>
      <c r="AF21" s="119">
        <v>2</v>
      </c>
      <c r="AH21" s="118" t="s">
        <v>88</v>
      </c>
      <c r="AI21" s="43">
        <v>1</v>
      </c>
      <c r="AJ21" s="99"/>
      <c r="AK21" s="42" t="s">
        <v>102</v>
      </c>
      <c r="AL21" s="43">
        <v>2</v>
      </c>
      <c r="AM21" s="99"/>
      <c r="AN21" s="42" t="s">
        <v>92</v>
      </c>
      <c r="AO21" s="43">
        <v>2</v>
      </c>
      <c r="AP21" s="99"/>
      <c r="AQ21" s="99"/>
      <c r="AR21" s="122"/>
    </row>
    <row r="22" spans="2:44" x14ac:dyDescent="0.25">
      <c r="B22" s="26"/>
      <c r="C22" s="31" t="str">
        <f>IF(B22&lt;&gt;"",IFERROR(VLOOKUP(B22,Refs!$A$3:$B$106,2,FALSE),"Manual"),"")</f>
        <v/>
      </c>
      <c r="D22" s="34"/>
      <c r="E22" s="37"/>
      <c r="F22" s="31" t="str">
        <f>IF(E22&lt;&gt;"",IFERROR(VLOOKUP(E22,Refs!$A$3:$B$106,2,FALSE),"Manual"),"")</f>
        <v/>
      </c>
      <c r="G22" s="34"/>
      <c r="H22" s="103"/>
      <c r="J22" s="118" t="s">
        <v>92</v>
      </c>
      <c r="K22" s="43">
        <v>2</v>
      </c>
      <c r="L22" s="99"/>
      <c r="M22" s="42" t="s">
        <v>110</v>
      </c>
      <c r="N22" s="43">
        <v>2</v>
      </c>
      <c r="O22" s="99"/>
      <c r="P22" s="42" t="s">
        <v>88</v>
      </c>
      <c r="Q22" s="43">
        <v>1</v>
      </c>
      <c r="R22" s="99"/>
      <c r="S22" s="99"/>
      <c r="T22" s="98"/>
      <c r="U22" s="99"/>
      <c r="V22" s="61" t="s">
        <v>107</v>
      </c>
      <c r="W22" s="43">
        <v>2</v>
      </c>
      <c r="X22" s="99"/>
      <c r="Y22" s="42" t="s">
        <v>87</v>
      </c>
      <c r="Z22" s="43">
        <v>1</v>
      </c>
      <c r="AA22" s="99"/>
      <c r="AB22" s="61" t="s">
        <v>89</v>
      </c>
      <c r="AC22" s="43">
        <v>3</v>
      </c>
      <c r="AD22" s="99"/>
      <c r="AE22" s="42" t="s">
        <v>94</v>
      </c>
      <c r="AF22" s="119">
        <v>1</v>
      </c>
      <c r="AH22" s="118" t="s">
        <v>90</v>
      </c>
      <c r="AI22" s="43">
        <v>1</v>
      </c>
      <c r="AJ22" s="99"/>
      <c r="AK22" s="61" t="s">
        <v>88</v>
      </c>
      <c r="AL22" s="43">
        <v>1</v>
      </c>
      <c r="AM22" s="99"/>
      <c r="AN22" s="42" t="s">
        <v>93</v>
      </c>
      <c r="AO22" s="43">
        <v>2</v>
      </c>
      <c r="AP22" s="99"/>
      <c r="AQ22" s="130" t="s">
        <v>215</v>
      </c>
      <c r="AR22" s="131"/>
    </row>
    <row r="23" spans="2:44" x14ac:dyDescent="0.25">
      <c r="B23" s="26"/>
      <c r="C23" s="31" t="str">
        <f>IF(B23&lt;&gt;"",IFERROR(VLOOKUP(B23,Refs!$A$3:$B$106,2,FALSE),"Manual"),"")</f>
        <v/>
      </c>
      <c r="D23" s="34"/>
      <c r="E23" s="37"/>
      <c r="F23" s="31" t="str">
        <f>IF(E23&lt;&gt;"",IFERROR(VLOOKUP(E23,Refs!$A$3:$B$106,2,FALSE),"Manual"),"")</f>
        <v/>
      </c>
      <c r="G23" s="34"/>
      <c r="H23" s="103"/>
      <c r="J23" s="118" t="s">
        <v>93</v>
      </c>
      <c r="K23" s="43">
        <v>3</v>
      </c>
      <c r="L23" s="99"/>
      <c r="M23" s="42" t="s">
        <v>111</v>
      </c>
      <c r="N23" s="44">
        <v>1</v>
      </c>
      <c r="O23" s="99"/>
      <c r="P23" s="42" t="s">
        <v>89</v>
      </c>
      <c r="Q23" s="43">
        <v>2</v>
      </c>
      <c r="R23" s="99"/>
      <c r="S23" s="116" t="s">
        <v>195</v>
      </c>
      <c r="T23" s="116"/>
      <c r="U23" s="99"/>
      <c r="V23" s="61" t="s">
        <v>108</v>
      </c>
      <c r="W23" s="43">
        <v>1</v>
      </c>
      <c r="X23" s="99"/>
      <c r="Y23" s="42" t="s">
        <v>92</v>
      </c>
      <c r="Z23" s="43">
        <v>1</v>
      </c>
      <c r="AA23" s="99"/>
      <c r="AB23" s="61" t="s">
        <v>115</v>
      </c>
      <c r="AC23" s="43">
        <v>2</v>
      </c>
      <c r="AD23" s="99"/>
      <c r="AE23" s="42" t="s">
        <v>95</v>
      </c>
      <c r="AF23" s="119">
        <v>1</v>
      </c>
      <c r="AH23" s="118" t="s">
        <v>91</v>
      </c>
      <c r="AI23" s="43">
        <v>1</v>
      </c>
      <c r="AJ23" s="99"/>
      <c r="AK23" s="99"/>
      <c r="AL23" s="98"/>
      <c r="AM23" s="99"/>
      <c r="AN23" s="42" t="s">
        <v>94</v>
      </c>
      <c r="AO23" s="66">
        <v>1</v>
      </c>
      <c r="AP23" s="99"/>
      <c r="AQ23" s="42" t="s">
        <v>87</v>
      </c>
      <c r="AR23" s="119">
        <v>2</v>
      </c>
    </row>
    <row r="24" spans="2:44" x14ac:dyDescent="0.25">
      <c r="B24" s="26"/>
      <c r="C24" s="31" t="str">
        <f>IF(B24&lt;&gt;"",IFERROR(VLOOKUP(B24,Refs!$A$3:$B$106,2,FALSE),"Manual"),"")</f>
        <v/>
      </c>
      <c r="D24" s="34"/>
      <c r="E24" s="37"/>
      <c r="F24" s="31" t="str">
        <f>IF(E24&lt;&gt;"",IFERROR(VLOOKUP(E24,Refs!$A$3:$B$106,2,FALSE),"Manual"),"")</f>
        <v/>
      </c>
      <c r="G24" s="34"/>
      <c r="H24" s="103"/>
      <c r="J24" s="118" t="s">
        <v>94</v>
      </c>
      <c r="K24" s="43">
        <v>1</v>
      </c>
      <c r="L24" s="99"/>
      <c r="M24" s="42" t="s">
        <v>112</v>
      </c>
      <c r="N24" s="43">
        <v>1</v>
      </c>
      <c r="O24" s="99"/>
      <c r="P24" s="99"/>
      <c r="Q24" s="99"/>
      <c r="R24" s="99"/>
      <c r="S24" s="42" t="s">
        <v>87</v>
      </c>
      <c r="T24" s="43">
        <v>1</v>
      </c>
      <c r="U24" s="99"/>
      <c r="V24" s="61" t="s">
        <v>109</v>
      </c>
      <c r="W24" s="43">
        <v>2</v>
      </c>
      <c r="X24" s="99"/>
      <c r="Y24" s="42" t="s">
        <v>93</v>
      </c>
      <c r="Z24" s="44">
        <v>1</v>
      </c>
      <c r="AA24" s="99"/>
      <c r="AB24" s="61" t="s">
        <v>120</v>
      </c>
      <c r="AC24" s="43">
        <v>1</v>
      </c>
      <c r="AD24" s="99"/>
      <c r="AE24" s="63" t="s">
        <v>96</v>
      </c>
      <c r="AF24" s="119">
        <v>1</v>
      </c>
      <c r="AH24" s="120"/>
      <c r="AI24" s="98"/>
      <c r="AJ24" s="99"/>
      <c r="AK24" s="130" t="s">
        <v>206</v>
      </c>
      <c r="AL24" s="130"/>
      <c r="AM24" s="99"/>
      <c r="AN24" s="42" t="s">
        <v>97</v>
      </c>
      <c r="AO24" s="66">
        <v>2</v>
      </c>
      <c r="AP24" s="99"/>
      <c r="AQ24" s="42" t="s">
        <v>92</v>
      </c>
      <c r="AR24" s="119">
        <v>2</v>
      </c>
    </row>
    <row r="25" spans="2:44" ht="15.75" thickBot="1" x14ac:dyDescent="0.3">
      <c r="B25" s="26"/>
      <c r="C25" s="31" t="str">
        <f>IF(B25&lt;&gt;"",IFERROR(VLOOKUP(B25,Refs!$A$3:$B$106,2,FALSE),"Manual"),"")</f>
        <v/>
      </c>
      <c r="D25" s="34"/>
      <c r="E25" s="37"/>
      <c r="F25" s="31" t="str">
        <f>IF(E25&lt;&gt;"",IFERROR(VLOOKUP(E25,Refs!$A$3:$B$106,2,FALSE),"Manual"),"")</f>
        <v/>
      </c>
      <c r="G25" s="34"/>
      <c r="H25" s="103"/>
      <c r="J25" s="118" t="s">
        <v>95</v>
      </c>
      <c r="K25" s="43">
        <v>1</v>
      </c>
      <c r="L25" s="99"/>
      <c r="M25" s="42" t="s">
        <v>114</v>
      </c>
      <c r="N25" s="43">
        <v>2</v>
      </c>
      <c r="O25" s="99"/>
      <c r="P25" s="115" t="s">
        <v>175</v>
      </c>
      <c r="Q25" s="115"/>
      <c r="R25" s="99"/>
      <c r="S25" s="42" t="s">
        <v>92</v>
      </c>
      <c r="T25" s="43">
        <v>2</v>
      </c>
      <c r="U25" s="99"/>
      <c r="V25" s="61" t="s">
        <v>111</v>
      </c>
      <c r="W25" s="43">
        <v>1</v>
      </c>
      <c r="X25" s="99"/>
      <c r="Y25" s="42" t="s">
        <v>94</v>
      </c>
      <c r="Z25" s="44">
        <v>1</v>
      </c>
      <c r="AA25" s="99"/>
      <c r="AB25" s="61" t="s">
        <v>121</v>
      </c>
      <c r="AC25" s="43">
        <v>1</v>
      </c>
      <c r="AD25" s="99"/>
      <c r="AE25" s="42" t="s">
        <v>97</v>
      </c>
      <c r="AF25" s="119">
        <v>1</v>
      </c>
      <c r="AH25" s="128" t="s">
        <v>199</v>
      </c>
      <c r="AI25" s="129"/>
      <c r="AJ25" s="99"/>
      <c r="AK25" s="89"/>
      <c r="AL25" s="89"/>
      <c r="AM25" s="99"/>
      <c r="AN25" s="42" t="s">
        <v>98</v>
      </c>
      <c r="AO25" s="66">
        <v>2</v>
      </c>
      <c r="AP25" s="99"/>
      <c r="AQ25" s="42" t="s">
        <v>93</v>
      </c>
      <c r="AR25" s="119">
        <v>2</v>
      </c>
    </row>
    <row r="26" spans="2:44" ht="15.75" thickBot="1" x14ac:dyDescent="0.3">
      <c r="B26" s="79" t="s">
        <v>51</v>
      </c>
      <c r="C26" s="80"/>
      <c r="D26" s="81">
        <f>IF('Tim Calc'!C43&lt;&gt;0,"ERROR",(SUM(C5:C25)*0)+SUMIF(C5:C25,1,D5:D25))</f>
        <v>15000</v>
      </c>
      <c r="E26" s="79" t="s">
        <v>51</v>
      </c>
      <c r="F26" s="80"/>
      <c r="G26" s="81">
        <f>IF('Tim Calc'!D43&lt;&gt;0,"ERROR",SUMIF(F5:F25,1,G5:G25))</f>
        <v>125663.70614359173</v>
      </c>
      <c r="H26" s="104"/>
      <c r="J26" s="118" t="s">
        <v>96</v>
      </c>
      <c r="K26" s="43">
        <v>1</v>
      </c>
      <c r="L26" s="99"/>
      <c r="M26" s="61" t="s">
        <v>116</v>
      </c>
      <c r="N26" s="44">
        <v>2</v>
      </c>
      <c r="O26" s="99"/>
      <c r="P26" s="42" t="s">
        <v>87</v>
      </c>
      <c r="Q26" s="43">
        <v>3</v>
      </c>
      <c r="R26" s="99"/>
      <c r="S26" s="42" t="s">
        <v>93</v>
      </c>
      <c r="T26" s="43">
        <v>1</v>
      </c>
      <c r="U26" s="99"/>
      <c r="V26" s="61" t="s">
        <v>112</v>
      </c>
      <c r="W26" s="43">
        <v>1</v>
      </c>
      <c r="X26" s="99"/>
      <c r="Y26" s="42" t="s">
        <v>116</v>
      </c>
      <c r="Z26" s="43">
        <v>2</v>
      </c>
      <c r="AA26" s="99"/>
      <c r="AB26" s="61" t="s">
        <v>192</v>
      </c>
      <c r="AC26" s="43">
        <v>2</v>
      </c>
      <c r="AD26" s="99"/>
      <c r="AE26" s="63" t="s">
        <v>98</v>
      </c>
      <c r="AF26" s="119">
        <v>1</v>
      </c>
      <c r="AH26" s="118" t="s">
        <v>95</v>
      </c>
      <c r="AI26" s="43">
        <v>3</v>
      </c>
      <c r="AJ26" s="99"/>
      <c r="AK26" s="42" t="s">
        <v>87</v>
      </c>
      <c r="AL26" s="43">
        <v>2</v>
      </c>
      <c r="AM26" s="99"/>
      <c r="AN26" s="42" t="s">
        <v>90</v>
      </c>
      <c r="AO26" s="66">
        <v>1</v>
      </c>
      <c r="AP26" s="99"/>
      <c r="AQ26" s="42" t="s">
        <v>94</v>
      </c>
      <c r="AR26" s="119">
        <v>1</v>
      </c>
    </row>
    <row r="27" spans="2:44" ht="15.75" thickBot="1" x14ac:dyDescent="0.3">
      <c r="B27" s="82" t="s">
        <v>26</v>
      </c>
      <c r="C27" s="83"/>
      <c r="D27" s="84">
        <f>IF('Tim Calc'!C43&lt;&gt;0,"ERROR",SUMIF(C5:C25,2,D5:D25))</f>
        <v>0</v>
      </c>
      <c r="E27" s="82" t="s">
        <v>26</v>
      </c>
      <c r="F27" s="83"/>
      <c r="G27" s="84">
        <f>IF('Tim Calc'!D43&lt;&gt;0,"ERROR",SUMIF(F5:F25,2,G5:G25))</f>
        <v>0</v>
      </c>
      <c r="H27" s="104"/>
      <c r="I27" s="33"/>
      <c r="J27" s="118" t="s">
        <v>88</v>
      </c>
      <c r="K27" s="43">
        <v>2</v>
      </c>
      <c r="L27" s="99"/>
      <c r="M27" s="61" t="s">
        <v>118</v>
      </c>
      <c r="N27" s="43">
        <v>2</v>
      </c>
      <c r="O27" s="99"/>
      <c r="P27" s="42" t="s">
        <v>92</v>
      </c>
      <c r="Q27" s="44">
        <v>1</v>
      </c>
      <c r="R27" s="99"/>
      <c r="S27" s="42" t="s">
        <v>116</v>
      </c>
      <c r="T27" s="43">
        <v>2</v>
      </c>
      <c r="U27" s="99"/>
      <c r="V27" s="99"/>
      <c r="W27" s="98"/>
      <c r="X27" s="99"/>
      <c r="Y27" s="61" t="s">
        <v>118</v>
      </c>
      <c r="Z27" s="43">
        <v>2</v>
      </c>
      <c r="AA27" s="99"/>
      <c r="AB27" s="61" t="s">
        <v>90</v>
      </c>
      <c r="AC27" s="43">
        <v>2</v>
      </c>
      <c r="AD27" s="99"/>
      <c r="AE27" s="42" t="s">
        <v>99</v>
      </c>
      <c r="AF27" s="119">
        <v>1</v>
      </c>
      <c r="AH27" s="118" t="s">
        <v>90</v>
      </c>
      <c r="AI27" s="43">
        <v>1</v>
      </c>
      <c r="AJ27" s="99"/>
      <c r="AK27" s="42" t="s">
        <v>93</v>
      </c>
      <c r="AL27" s="43">
        <v>1</v>
      </c>
      <c r="AM27" s="99"/>
      <c r="AN27" s="99"/>
      <c r="AO27" s="98"/>
      <c r="AP27" s="99"/>
      <c r="AQ27" s="42" t="s">
        <v>95</v>
      </c>
      <c r="AR27" s="119">
        <v>1</v>
      </c>
    </row>
    <row r="28" spans="2:44" ht="15.75" thickBot="1" x14ac:dyDescent="0.3">
      <c r="B28" s="85" t="s">
        <v>27</v>
      </c>
      <c r="C28" s="86"/>
      <c r="D28" s="87">
        <f>IF('Tim Calc'!C43&lt;&gt;0,"ERROR",SUMIF(C5:C25,3,D5:D25))</f>
        <v>0</v>
      </c>
      <c r="E28" s="85" t="s">
        <v>27</v>
      </c>
      <c r="F28" s="86"/>
      <c r="G28" s="87">
        <f>IF('Tim Calc'!D43&lt;&gt;0,"ERROR",SUMIF(F5:F25,3,G5:G25))</f>
        <v>0</v>
      </c>
      <c r="H28" s="104"/>
      <c r="J28" s="118" t="s">
        <v>89</v>
      </c>
      <c r="K28" s="43">
        <v>2</v>
      </c>
      <c r="L28" s="99"/>
      <c r="M28" s="99"/>
      <c r="N28" s="98"/>
      <c r="O28" s="99"/>
      <c r="P28" s="42" t="s">
        <v>94</v>
      </c>
      <c r="Q28" s="44">
        <v>1</v>
      </c>
      <c r="R28" s="99"/>
      <c r="S28" s="99"/>
      <c r="T28" s="98"/>
      <c r="U28" s="99"/>
      <c r="V28" s="116" t="s">
        <v>181</v>
      </c>
      <c r="W28" s="116"/>
      <c r="X28" s="99"/>
      <c r="Y28" s="99"/>
      <c r="Z28" s="98"/>
      <c r="AA28" s="99"/>
      <c r="AB28" s="61" t="s">
        <v>91</v>
      </c>
      <c r="AC28" s="43">
        <v>1</v>
      </c>
      <c r="AD28" s="99"/>
      <c r="AE28" s="63" t="s">
        <v>100</v>
      </c>
      <c r="AF28" s="119">
        <v>2</v>
      </c>
      <c r="AH28" s="118" t="s">
        <v>91</v>
      </c>
      <c r="AI28" s="43">
        <v>1</v>
      </c>
      <c r="AJ28" s="99"/>
      <c r="AK28" s="61" t="s">
        <v>94</v>
      </c>
      <c r="AL28" s="43">
        <v>2</v>
      </c>
      <c r="AM28" s="99"/>
      <c r="AN28" s="130" t="s">
        <v>210</v>
      </c>
      <c r="AO28" s="130"/>
      <c r="AP28" s="99"/>
      <c r="AQ28" s="42" t="s">
        <v>96</v>
      </c>
      <c r="AR28" s="119">
        <v>2</v>
      </c>
    </row>
    <row r="29" spans="2:44" ht="15.75" thickBot="1" x14ac:dyDescent="0.3">
      <c r="B29" s="57" t="s">
        <v>48</v>
      </c>
      <c r="C29" s="58"/>
      <c r="D29" s="36" t="str">
        <f>'Tim Calc'!M2</f>
        <v>GOOD</v>
      </c>
      <c r="E29" s="59" t="s">
        <v>48</v>
      </c>
      <c r="F29" s="60"/>
      <c r="G29" s="36" t="str">
        <f>'Tim Calc'!M5</f>
        <v>GOOD</v>
      </c>
      <c r="H29" s="105"/>
      <c r="J29" s="118" t="s">
        <v>116</v>
      </c>
      <c r="K29" s="43">
        <v>2</v>
      </c>
      <c r="L29" s="99"/>
      <c r="M29" s="115" t="s">
        <v>170</v>
      </c>
      <c r="N29" s="115"/>
      <c r="O29" s="99"/>
      <c r="P29" s="42" t="s">
        <v>95</v>
      </c>
      <c r="Q29" s="43">
        <v>2</v>
      </c>
      <c r="R29" s="99"/>
      <c r="S29" s="116" t="s">
        <v>178</v>
      </c>
      <c r="T29" s="116"/>
      <c r="U29" s="99"/>
      <c r="V29" s="42" t="s">
        <v>87</v>
      </c>
      <c r="W29" s="43">
        <v>3</v>
      </c>
      <c r="X29" s="99"/>
      <c r="Y29" s="116" t="s">
        <v>187</v>
      </c>
      <c r="Z29" s="116"/>
      <c r="AA29" s="99"/>
      <c r="AB29" s="61" t="s">
        <v>103</v>
      </c>
      <c r="AC29" s="43">
        <v>1</v>
      </c>
      <c r="AD29" s="99"/>
      <c r="AE29" s="42" t="s">
        <v>101</v>
      </c>
      <c r="AF29" s="119">
        <v>1</v>
      </c>
      <c r="AH29" s="120"/>
      <c r="AI29" s="98"/>
      <c r="AJ29" s="99"/>
      <c r="AK29" s="61" t="s">
        <v>95</v>
      </c>
      <c r="AL29" s="43">
        <v>1</v>
      </c>
      <c r="AM29" s="99"/>
      <c r="AN29" s="89"/>
      <c r="AO29" s="89"/>
      <c r="AP29" s="99"/>
      <c r="AQ29" s="42" t="s">
        <v>97</v>
      </c>
      <c r="AR29" s="119">
        <v>1</v>
      </c>
    </row>
    <row r="30" spans="2:44" x14ac:dyDescent="0.25">
      <c r="J30" s="120"/>
      <c r="K30" s="98"/>
      <c r="L30" s="99"/>
      <c r="M30" s="42" t="s">
        <v>117</v>
      </c>
      <c r="N30" s="44">
        <v>2</v>
      </c>
      <c r="O30" s="99"/>
      <c r="P30" s="42" t="s">
        <v>96</v>
      </c>
      <c r="Q30" s="44">
        <v>1</v>
      </c>
      <c r="R30" s="99"/>
      <c r="S30" s="42" t="s">
        <v>87</v>
      </c>
      <c r="T30" s="43">
        <v>1</v>
      </c>
      <c r="U30" s="99"/>
      <c r="V30" s="42" t="s">
        <v>88</v>
      </c>
      <c r="W30" s="43">
        <v>1</v>
      </c>
      <c r="X30" s="99"/>
      <c r="Y30" s="88"/>
      <c r="Z30" s="88"/>
      <c r="AA30" s="99"/>
      <c r="AB30" s="61" t="s">
        <v>104</v>
      </c>
      <c r="AC30" s="43">
        <v>1</v>
      </c>
      <c r="AD30" s="99"/>
      <c r="AE30" s="99"/>
      <c r="AF30" s="122"/>
      <c r="AH30" s="128" t="s">
        <v>200</v>
      </c>
      <c r="AI30" s="129"/>
      <c r="AJ30" s="99"/>
      <c r="AK30" s="61" t="s">
        <v>97</v>
      </c>
      <c r="AL30" s="43">
        <v>3</v>
      </c>
      <c r="AM30" s="99"/>
      <c r="AN30" s="42" t="s">
        <v>94</v>
      </c>
      <c r="AO30" s="43">
        <v>2</v>
      </c>
      <c r="AP30" s="99"/>
      <c r="AQ30" s="99"/>
      <c r="AR30" s="122"/>
    </row>
    <row r="31" spans="2:44" ht="17.25" x14ac:dyDescent="0.25">
      <c r="B31" s="29" t="s">
        <v>29</v>
      </c>
      <c r="D31" s="33">
        <f>PI()*(70^2)</f>
        <v>15393.804002589986</v>
      </c>
      <c r="E31" s="32" t="s">
        <v>217</v>
      </c>
      <c r="J31" s="114" t="s">
        <v>168</v>
      </c>
      <c r="K31" s="115"/>
      <c r="L31" s="99"/>
      <c r="M31" s="42" t="s">
        <v>119</v>
      </c>
      <c r="N31" s="44">
        <v>2</v>
      </c>
      <c r="O31" s="99"/>
      <c r="P31" s="42" t="s">
        <v>97</v>
      </c>
      <c r="Q31" s="43">
        <v>1</v>
      </c>
      <c r="R31" s="99"/>
      <c r="S31" s="42" t="s">
        <v>92</v>
      </c>
      <c r="T31" s="43">
        <v>2</v>
      </c>
      <c r="U31" s="99"/>
      <c r="V31" s="42" t="s">
        <v>89</v>
      </c>
      <c r="W31" s="43">
        <v>1</v>
      </c>
      <c r="X31" s="99"/>
      <c r="Y31" s="42" t="s">
        <v>87</v>
      </c>
      <c r="Z31" s="43">
        <v>3</v>
      </c>
      <c r="AA31" s="99"/>
      <c r="AB31" s="61" t="s">
        <v>105</v>
      </c>
      <c r="AC31" s="43">
        <v>2</v>
      </c>
      <c r="AD31" s="99"/>
      <c r="AE31" s="99"/>
      <c r="AF31" s="122"/>
      <c r="AH31" s="118" t="s">
        <v>87</v>
      </c>
      <c r="AI31" s="43">
        <v>3</v>
      </c>
      <c r="AJ31" s="99"/>
      <c r="AK31" s="61" t="s">
        <v>98</v>
      </c>
      <c r="AL31" s="43">
        <v>1</v>
      </c>
      <c r="AM31" s="99"/>
      <c r="AN31" s="99"/>
      <c r="AO31" s="98"/>
      <c r="AP31" s="99"/>
      <c r="AQ31" s="130" t="s">
        <v>220</v>
      </c>
      <c r="AR31" s="131"/>
    </row>
    <row r="32" spans="2:44" ht="17.25" x14ac:dyDescent="0.25">
      <c r="B32" s="29" t="s">
        <v>28</v>
      </c>
      <c r="D32" s="33">
        <f>PI()*(200^2)</f>
        <v>125663.70614359173</v>
      </c>
      <c r="E32" s="32" t="s">
        <v>217</v>
      </c>
      <c r="J32" s="118" t="s">
        <v>87</v>
      </c>
      <c r="K32" s="43">
        <v>2</v>
      </c>
      <c r="L32" s="99"/>
      <c r="M32" s="99"/>
      <c r="N32" s="98"/>
      <c r="O32" s="99"/>
      <c r="P32" s="42" t="s">
        <v>98</v>
      </c>
      <c r="Q32" s="44">
        <v>3</v>
      </c>
      <c r="R32" s="99"/>
      <c r="S32" s="42" t="s">
        <v>93</v>
      </c>
      <c r="T32" s="43">
        <v>3</v>
      </c>
      <c r="U32" s="99"/>
      <c r="V32" s="42" t="s">
        <v>91</v>
      </c>
      <c r="W32" s="43">
        <v>1</v>
      </c>
      <c r="X32" s="99"/>
      <c r="Y32" s="42" t="s">
        <v>92</v>
      </c>
      <c r="Z32" s="43">
        <v>3</v>
      </c>
      <c r="AA32" s="99"/>
      <c r="AB32" s="61" t="s">
        <v>106</v>
      </c>
      <c r="AC32" s="43">
        <v>1</v>
      </c>
      <c r="AD32" s="99"/>
      <c r="AE32" s="99"/>
      <c r="AF32" s="122"/>
      <c r="AH32" s="118" t="s">
        <v>93</v>
      </c>
      <c r="AI32" s="43">
        <v>1</v>
      </c>
      <c r="AJ32" s="99"/>
      <c r="AK32" s="61" t="s">
        <v>123</v>
      </c>
      <c r="AL32" s="43">
        <v>2</v>
      </c>
      <c r="AM32" s="99"/>
      <c r="AN32" s="129" t="s">
        <v>211</v>
      </c>
      <c r="AO32" s="129"/>
      <c r="AP32" s="99"/>
      <c r="AQ32" s="42" t="s">
        <v>87</v>
      </c>
      <c r="AR32" s="119">
        <v>2</v>
      </c>
    </row>
    <row r="33" spans="2:44" ht="15.75" thickBot="1" x14ac:dyDescent="0.3">
      <c r="J33" s="118" t="s">
        <v>93</v>
      </c>
      <c r="K33" s="43">
        <v>2</v>
      </c>
      <c r="L33" s="99"/>
      <c r="M33" s="115" t="s">
        <v>171</v>
      </c>
      <c r="N33" s="115"/>
      <c r="O33" s="99"/>
      <c r="P33" s="42" t="s">
        <v>99</v>
      </c>
      <c r="Q33" s="43">
        <v>2</v>
      </c>
      <c r="R33" s="99"/>
      <c r="S33" s="42" t="s">
        <v>88</v>
      </c>
      <c r="T33" s="43">
        <v>1</v>
      </c>
      <c r="U33" s="99"/>
      <c r="V33" s="42" t="s">
        <v>105</v>
      </c>
      <c r="W33" s="43">
        <v>1</v>
      </c>
      <c r="X33" s="99"/>
      <c r="Y33" s="42" t="s">
        <v>93</v>
      </c>
      <c r="Z33" s="44">
        <v>2</v>
      </c>
      <c r="AA33" s="99"/>
      <c r="AB33" s="61" t="s">
        <v>116</v>
      </c>
      <c r="AC33" s="43">
        <v>2</v>
      </c>
      <c r="AD33" s="99"/>
      <c r="AE33" s="99"/>
      <c r="AF33" s="122"/>
      <c r="AH33" s="120"/>
      <c r="AI33" s="98"/>
      <c r="AJ33" s="99"/>
      <c r="AK33" s="61" t="s">
        <v>124</v>
      </c>
      <c r="AL33" s="43">
        <v>2</v>
      </c>
      <c r="AM33" s="99"/>
      <c r="AN33" s="42" t="s">
        <v>87</v>
      </c>
      <c r="AO33" s="43">
        <v>1</v>
      </c>
      <c r="AP33" s="99"/>
      <c r="AQ33" s="42" t="s">
        <v>92</v>
      </c>
      <c r="AR33" s="119">
        <v>2</v>
      </c>
    </row>
    <row r="34" spans="2:44" ht="15.75" thickBot="1" x14ac:dyDescent="0.3">
      <c r="B34" s="107" t="s">
        <v>222</v>
      </c>
      <c r="C34" s="90"/>
      <c r="D34" s="90"/>
      <c r="E34" s="90"/>
      <c r="F34" s="90"/>
      <c r="G34" s="91"/>
      <c r="H34" s="102"/>
      <c r="J34" s="118" t="s">
        <v>94</v>
      </c>
      <c r="K34" s="43">
        <v>2</v>
      </c>
      <c r="L34" s="99"/>
      <c r="M34" s="42" t="s">
        <v>87</v>
      </c>
      <c r="N34" s="43">
        <v>1</v>
      </c>
      <c r="O34" s="99"/>
      <c r="P34" s="42" t="s">
        <v>100</v>
      </c>
      <c r="Q34" s="44">
        <v>1</v>
      </c>
      <c r="R34" s="99"/>
      <c r="S34" s="42" t="s">
        <v>89</v>
      </c>
      <c r="T34" s="43">
        <v>2</v>
      </c>
      <c r="U34" s="99"/>
      <c r="V34" s="99"/>
      <c r="W34" s="98"/>
      <c r="X34" s="99"/>
      <c r="Y34" s="42" t="s">
        <v>94</v>
      </c>
      <c r="Z34" s="44">
        <v>2</v>
      </c>
      <c r="AA34" s="99"/>
      <c r="AB34" s="99"/>
      <c r="AC34" s="98"/>
      <c r="AD34" s="99"/>
      <c r="AE34" s="99"/>
      <c r="AF34" s="122"/>
      <c r="AH34" s="133" t="s">
        <v>201</v>
      </c>
      <c r="AI34" s="130"/>
      <c r="AJ34" s="99"/>
      <c r="AK34" s="61" t="s">
        <v>125</v>
      </c>
      <c r="AL34" s="43">
        <v>1</v>
      </c>
      <c r="AM34" s="99"/>
      <c r="AN34" s="42" t="s">
        <v>92</v>
      </c>
      <c r="AO34" s="43">
        <v>2</v>
      </c>
      <c r="AP34" s="99"/>
      <c r="AQ34" s="42" t="s">
        <v>93</v>
      </c>
      <c r="AR34" s="119">
        <v>2</v>
      </c>
    </row>
    <row r="35" spans="2:44" ht="15" customHeight="1" x14ac:dyDescent="0.25">
      <c r="B35" s="135" t="s">
        <v>241</v>
      </c>
      <c r="C35" s="136"/>
      <c r="D35" s="136"/>
      <c r="E35" s="136"/>
      <c r="F35" s="136"/>
      <c r="G35" s="137"/>
      <c r="H35" s="106"/>
      <c r="J35" s="118" t="s">
        <v>95</v>
      </c>
      <c r="K35" s="43">
        <v>3</v>
      </c>
      <c r="L35" s="99"/>
      <c r="M35" s="42" t="s">
        <v>92</v>
      </c>
      <c r="N35" s="43">
        <v>3</v>
      </c>
      <c r="O35" s="99"/>
      <c r="P35" s="42" t="s">
        <v>101</v>
      </c>
      <c r="Q35" s="43">
        <v>2</v>
      </c>
      <c r="R35" s="99"/>
      <c r="S35" s="42" t="s">
        <v>115</v>
      </c>
      <c r="T35" s="43">
        <v>2</v>
      </c>
      <c r="U35" s="99"/>
      <c r="V35" s="116" t="s">
        <v>182</v>
      </c>
      <c r="W35" s="116"/>
      <c r="X35" s="99"/>
      <c r="Y35" s="99"/>
      <c r="Z35" s="98"/>
      <c r="AA35" s="99"/>
      <c r="AB35" s="115" t="s">
        <v>193</v>
      </c>
      <c r="AC35" s="115"/>
      <c r="AD35" s="99"/>
      <c r="AE35" s="99"/>
      <c r="AF35" s="122"/>
      <c r="AH35" s="134"/>
      <c r="AI35" s="89"/>
      <c r="AJ35" s="99"/>
      <c r="AK35" s="61" t="s">
        <v>126</v>
      </c>
      <c r="AL35" s="43">
        <v>3</v>
      </c>
      <c r="AM35" s="99"/>
      <c r="AN35" s="42" t="s">
        <v>93</v>
      </c>
      <c r="AO35" s="43">
        <v>1</v>
      </c>
      <c r="AP35" s="99"/>
      <c r="AQ35" s="99"/>
      <c r="AR35" s="122"/>
    </row>
    <row r="36" spans="2:44" x14ac:dyDescent="0.25">
      <c r="B36" s="92"/>
      <c r="C36" s="93"/>
      <c r="D36" s="93"/>
      <c r="E36" s="93"/>
      <c r="F36" s="93"/>
      <c r="G36" s="94"/>
      <c r="H36" s="106"/>
      <c r="J36" s="118" t="s">
        <v>96</v>
      </c>
      <c r="K36" s="43">
        <v>1</v>
      </c>
      <c r="L36" s="99"/>
      <c r="M36" s="42" t="s">
        <v>93</v>
      </c>
      <c r="N36" s="44">
        <v>2</v>
      </c>
      <c r="O36" s="99"/>
      <c r="P36" s="42" t="s">
        <v>88</v>
      </c>
      <c r="Q36" s="44">
        <v>1</v>
      </c>
      <c r="R36" s="99"/>
      <c r="S36" s="61" t="s">
        <v>116</v>
      </c>
      <c r="T36" s="43">
        <v>2</v>
      </c>
      <c r="U36" s="99"/>
      <c r="V36" s="42" t="s">
        <v>92</v>
      </c>
      <c r="W36" s="43">
        <v>3</v>
      </c>
      <c r="X36" s="99"/>
      <c r="Y36" s="116" t="s">
        <v>188</v>
      </c>
      <c r="Z36" s="116"/>
      <c r="AA36" s="99"/>
      <c r="AB36" s="42" t="s">
        <v>87</v>
      </c>
      <c r="AC36" s="43">
        <v>2</v>
      </c>
      <c r="AD36" s="99"/>
      <c r="AE36" s="99"/>
      <c r="AF36" s="122"/>
      <c r="AH36" s="118" t="s">
        <v>92</v>
      </c>
      <c r="AI36" s="43">
        <v>1</v>
      </c>
      <c r="AJ36" s="99"/>
      <c r="AK36" s="61" t="s">
        <v>88</v>
      </c>
      <c r="AL36" s="43">
        <v>1</v>
      </c>
      <c r="AM36" s="99"/>
      <c r="AN36" s="42" t="s">
        <v>94</v>
      </c>
      <c r="AO36" s="66">
        <v>2</v>
      </c>
      <c r="AP36" s="99"/>
      <c r="AQ36" s="130" t="s">
        <v>216</v>
      </c>
      <c r="AR36" s="131"/>
    </row>
    <row r="37" spans="2:44" x14ac:dyDescent="0.25">
      <c r="B37" s="92"/>
      <c r="C37" s="93"/>
      <c r="D37" s="93"/>
      <c r="E37" s="93"/>
      <c r="F37" s="93"/>
      <c r="G37" s="94"/>
      <c r="H37" s="106"/>
      <c r="J37" s="118" t="s">
        <v>97</v>
      </c>
      <c r="K37" s="43">
        <v>2</v>
      </c>
      <c r="L37" s="99"/>
      <c r="M37" s="42" t="s">
        <v>94</v>
      </c>
      <c r="N37" s="44">
        <v>2</v>
      </c>
      <c r="O37" s="99"/>
      <c r="P37" s="42" t="s">
        <v>89</v>
      </c>
      <c r="Q37" s="43">
        <v>2</v>
      </c>
      <c r="R37" s="99"/>
      <c r="S37" s="99"/>
      <c r="T37" s="98"/>
      <c r="U37" s="99"/>
      <c r="V37" s="42" t="s">
        <v>93</v>
      </c>
      <c r="W37" s="43">
        <v>1</v>
      </c>
      <c r="X37" s="99"/>
      <c r="Y37" s="88"/>
      <c r="Z37" s="88"/>
      <c r="AA37" s="99"/>
      <c r="AB37" s="42" t="s">
        <v>92</v>
      </c>
      <c r="AC37" s="43">
        <v>2</v>
      </c>
      <c r="AD37" s="99"/>
      <c r="AE37" s="99"/>
      <c r="AF37" s="122"/>
      <c r="AH37" s="118" t="s">
        <v>93</v>
      </c>
      <c r="AI37" s="43">
        <v>2</v>
      </c>
      <c r="AJ37" s="99"/>
      <c r="AK37" s="61" t="s">
        <v>89</v>
      </c>
      <c r="AL37" s="43">
        <v>1</v>
      </c>
      <c r="AM37" s="99"/>
      <c r="AN37" s="42" t="s">
        <v>95</v>
      </c>
      <c r="AO37" s="66">
        <v>2</v>
      </c>
      <c r="AP37" s="99"/>
      <c r="AQ37" s="42" t="s">
        <v>93</v>
      </c>
      <c r="AR37" s="119">
        <v>1</v>
      </c>
    </row>
    <row r="38" spans="2:44" x14ac:dyDescent="0.25">
      <c r="B38" s="92"/>
      <c r="C38" s="93"/>
      <c r="D38" s="93"/>
      <c r="E38" s="93"/>
      <c r="F38" s="93"/>
      <c r="G38" s="94"/>
      <c r="H38" s="106"/>
      <c r="J38" s="118" t="s">
        <v>88</v>
      </c>
      <c r="K38" s="43">
        <v>1</v>
      </c>
      <c r="L38" s="99"/>
      <c r="M38" s="61" t="s">
        <v>88</v>
      </c>
      <c r="N38" s="43">
        <v>1</v>
      </c>
      <c r="O38" s="99"/>
      <c r="P38" s="42" t="s">
        <v>115</v>
      </c>
      <c r="Q38" s="44">
        <v>1</v>
      </c>
      <c r="R38" s="99"/>
      <c r="S38" s="116" t="s">
        <v>179</v>
      </c>
      <c r="T38" s="116"/>
      <c r="U38" s="99"/>
      <c r="V38" s="42" t="s">
        <v>94</v>
      </c>
      <c r="W38" s="43">
        <v>2</v>
      </c>
      <c r="X38" s="99"/>
      <c r="Y38" s="42" t="s">
        <v>87</v>
      </c>
      <c r="Z38" s="43">
        <v>1</v>
      </c>
      <c r="AA38" s="99"/>
      <c r="AB38" s="42" t="s">
        <v>93</v>
      </c>
      <c r="AC38" s="44">
        <v>1</v>
      </c>
      <c r="AD38" s="99"/>
      <c r="AE38" s="99"/>
      <c r="AF38" s="122"/>
      <c r="AH38" s="120"/>
      <c r="AI38" s="98"/>
      <c r="AJ38" s="99"/>
      <c r="AK38" s="61" t="s">
        <v>90</v>
      </c>
      <c r="AL38" s="43">
        <v>2</v>
      </c>
      <c r="AM38" s="99"/>
      <c r="AN38" s="42" t="s">
        <v>96</v>
      </c>
      <c r="AO38" s="66">
        <v>1</v>
      </c>
      <c r="AP38" s="99"/>
      <c r="AQ38" s="42" t="s">
        <v>96</v>
      </c>
      <c r="AR38" s="119">
        <v>2</v>
      </c>
    </row>
    <row r="39" spans="2:44" x14ac:dyDescent="0.25">
      <c r="B39" s="92"/>
      <c r="C39" s="93"/>
      <c r="D39" s="93"/>
      <c r="E39" s="93"/>
      <c r="F39" s="93"/>
      <c r="G39" s="94"/>
      <c r="J39" s="118" t="s">
        <v>89</v>
      </c>
      <c r="K39" s="43">
        <v>2</v>
      </c>
      <c r="L39" s="99"/>
      <c r="M39" s="61" t="s">
        <v>89</v>
      </c>
      <c r="N39" s="43">
        <v>1</v>
      </c>
      <c r="O39" s="99"/>
      <c r="P39" s="42" t="s">
        <v>120</v>
      </c>
      <c r="Q39" s="43">
        <v>2</v>
      </c>
      <c r="R39" s="99"/>
      <c r="S39" s="42" t="s">
        <v>87</v>
      </c>
      <c r="T39" s="43">
        <v>2</v>
      </c>
      <c r="U39" s="99"/>
      <c r="V39" s="42" t="s">
        <v>95</v>
      </c>
      <c r="W39" s="43">
        <v>2</v>
      </c>
      <c r="X39" s="99"/>
      <c r="Y39" s="42" t="s">
        <v>92</v>
      </c>
      <c r="Z39" s="43">
        <v>2</v>
      </c>
      <c r="AA39" s="99"/>
      <c r="AB39" s="42" t="s">
        <v>94</v>
      </c>
      <c r="AC39" s="44">
        <v>1</v>
      </c>
      <c r="AD39" s="99"/>
      <c r="AE39" s="99"/>
      <c r="AF39" s="122"/>
      <c r="AH39" s="133" t="s">
        <v>202</v>
      </c>
      <c r="AI39" s="130"/>
      <c r="AJ39" s="99"/>
      <c r="AK39" s="61" t="s">
        <v>91</v>
      </c>
      <c r="AL39" s="43">
        <v>1</v>
      </c>
      <c r="AM39" s="99"/>
      <c r="AN39" s="42" t="s">
        <v>98</v>
      </c>
      <c r="AO39" s="43">
        <v>1</v>
      </c>
      <c r="AP39" s="99"/>
      <c r="AQ39" s="99"/>
      <c r="AR39" s="122"/>
    </row>
    <row r="40" spans="2:44" x14ac:dyDescent="0.25">
      <c r="B40" s="92"/>
      <c r="C40" s="93"/>
      <c r="D40" s="93"/>
      <c r="E40" s="93"/>
      <c r="F40" s="93"/>
      <c r="G40" s="94"/>
      <c r="J40" s="118" t="s">
        <v>115</v>
      </c>
      <c r="K40" s="43">
        <v>1</v>
      </c>
      <c r="L40" s="99"/>
      <c r="M40" s="99"/>
      <c r="N40" s="98"/>
      <c r="O40" s="99"/>
      <c r="P40" s="42" t="s">
        <v>121</v>
      </c>
      <c r="Q40" s="44">
        <v>2</v>
      </c>
      <c r="R40" s="99"/>
      <c r="S40" s="42" t="s">
        <v>92</v>
      </c>
      <c r="T40" s="43">
        <v>2</v>
      </c>
      <c r="U40" s="99"/>
      <c r="V40" s="42" t="s">
        <v>96</v>
      </c>
      <c r="W40" s="43">
        <v>2</v>
      </c>
      <c r="X40" s="99"/>
      <c r="Y40" s="42" t="s">
        <v>93</v>
      </c>
      <c r="Z40" s="44">
        <v>2</v>
      </c>
      <c r="AA40" s="99"/>
      <c r="AB40" s="42" t="s">
        <v>96</v>
      </c>
      <c r="AC40" s="43">
        <v>3</v>
      </c>
      <c r="AD40" s="99"/>
      <c r="AE40" s="99"/>
      <c r="AF40" s="122"/>
      <c r="AH40" s="134"/>
      <c r="AI40" s="89"/>
      <c r="AJ40" s="99"/>
      <c r="AK40" s="61" t="s">
        <v>103</v>
      </c>
      <c r="AL40" s="43">
        <v>1</v>
      </c>
      <c r="AM40" s="99"/>
      <c r="AN40" s="42" t="s">
        <v>99</v>
      </c>
      <c r="AO40" s="43">
        <v>2</v>
      </c>
      <c r="AP40" s="99"/>
      <c r="AQ40" s="130" t="s">
        <v>221</v>
      </c>
      <c r="AR40" s="131"/>
    </row>
    <row r="41" spans="2:44" x14ac:dyDescent="0.25">
      <c r="B41" s="92"/>
      <c r="C41" s="93"/>
      <c r="D41" s="93"/>
      <c r="E41" s="93"/>
      <c r="F41" s="93"/>
      <c r="G41" s="94"/>
      <c r="J41" s="124" t="s">
        <v>90</v>
      </c>
      <c r="K41" s="43">
        <v>1</v>
      </c>
      <c r="L41" s="99"/>
      <c r="M41" s="115" t="s">
        <v>172</v>
      </c>
      <c r="N41" s="115"/>
      <c r="O41" s="99"/>
      <c r="P41" s="42" t="s">
        <v>90</v>
      </c>
      <c r="Q41" s="43">
        <v>1</v>
      </c>
      <c r="R41" s="99"/>
      <c r="S41" s="42" t="s">
        <v>93</v>
      </c>
      <c r="T41" s="43">
        <v>1</v>
      </c>
      <c r="U41" s="99"/>
      <c r="V41" s="42" t="s">
        <v>88</v>
      </c>
      <c r="W41" s="43">
        <v>1</v>
      </c>
      <c r="X41" s="99"/>
      <c r="Y41" s="42" t="s">
        <v>88</v>
      </c>
      <c r="Z41" s="44">
        <v>2</v>
      </c>
      <c r="AA41" s="99"/>
      <c r="AB41" s="42" t="s">
        <v>97</v>
      </c>
      <c r="AC41" s="44">
        <v>3</v>
      </c>
      <c r="AD41" s="99"/>
      <c r="AE41" s="99"/>
      <c r="AF41" s="122"/>
      <c r="AH41" s="118" t="s">
        <v>87</v>
      </c>
      <c r="AI41" s="43">
        <v>1</v>
      </c>
      <c r="AJ41" s="99"/>
      <c r="AK41" s="61" t="s">
        <v>104</v>
      </c>
      <c r="AL41" s="43">
        <v>1</v>
      </c>
      <c r="AM41" s="99"/>
      <c r="AN41" s="61" t="s">
        <v>88</v>
      </c>
      <c r="AO41" s="43">
        <v>1</v>
      </c>
      <c r="AP41" s="99"/>
      <c r="AQ41" s="42" t="s">
        <v>87</v>
      </c>
      <c r="AR41" s="119">
        <v>1</v>
      </c>
    </row>
    <row r="42" spans="2:44" ht="15" customHeight="1" thickBot="1" x14ac:dyDescent="0.3">
      <c r="B42" s="95"/>
      <c r="C42" s="96"/>
      <c r="D42" s="96"/>
      <c r="E42" s="96"/>
      <c r="F42" s="96"/>
      <c r="G42" s="97"/>
      <c r="J42" s="124" t="s">
        <v>91</v>
      </c>
      <c r="K42" s="43">
        <v>2</v>
      </c>
      <c r="L42" s="99"/>
      <c r="M42" s="42" t="s">
        <v>87</v>
      </c>
      <c r="N42" s="43">
        <v>2</v>
      </c>
      <c r="O42" s="99"/>
      <c r="P42" s="42" t="s">
        <v>91</v>
      </c>
      <c r="Q42" s="44">
        <v>1</v>
      </c>
      <c r="R42" s="99"/>
      <c r="S42" s="42" t="s">
        <v>94</v>
      </c>
      <c r="T42" s="43">
        <v>3</v>
      </c>
      <c r="U42" s="99"/>
      <c r="V42" s="99"/>
      <c r="W42" s="98"/>
      <c r="X42" s="99"/>
      <c r="Y42" s="42" t="s">
        <v>89</v>
      </c>
      <c r="Z42" s="43">
        <v>2</v>
      </c>
      <c r="AA42" s="99"/>
      <c r="AB42" s="42" t="s">
        <v>98</v>
      </c>
      <c r="AC42" s="44">
        <v>1</v>
      </c>
      <c r="AD42" s="99"/>
      <c r="AE42" s="99"/>
      <c r="AF42" s="122"/>
      <c r="AH42" s="118" t="s">
        <v>92</v>
      </c>
      <c r="AI42" s="43">
        <v>1</v>
      </c>
      <c r="AJ42" s="99"/>
      <c r="AK42" s="61" t="s">
        <v>105</v>
      </c>
      <c r="AL42" s="43">
        <v>2</v>
      </c>
      <c r="AM42" s="99"/>
      <c r="AN42" s="61" t="s">
        <v>90</v>
      </c>
      <c r="AO42" s="43">
        <v>2</v>
      </c>
      <c r="AP42" s="99"/>
      <c r="AQ42" s="42" t="s">
        <v>92</v>
      </c>
      <c r="AR42" s="119">
        <v>1</v>
      </c>
    </row>
    <row r="43" spans="2:44" x14ac:dyDescent="0.25">
      <c r="J43" s="124" t="s">
        <v>103</v>
      </c>
      <c r="K43" s="43">
        <v>1</v>
      </c>
      <c r="L43" s="99"/>
      <c r="M43" s="42" t="s">
        <v>88</v>
      </c>
      <c r="N43" s="43">
        <v>2</v>
      </c>
      <c r="O43" s="99"/>
      <c r="P43" s="42" t="s">
        <v>103</v>
      </c>
      <c r="Q43" s="43">
        <v>1</v>
      </c>
      <c r="R43" s="99"/>
      <c r="S43" s="42" t="s">
        <v>95</v>
      </c>
      <c r="T43" s="43">
        <v>2</v>
      </c>
      <c r="U43" s="99"/>
      <c r="V43" s="116" t="s">
        <v>183</v>
      </c>
      <c r="W43" s="116"/>
      <c r="X43" s="99"/>
      <c r="Y43" s="42" t="s">
        <v>115</v>
      </c>
      <c r="Z43" s="43">
        <v>2</v>
      </c>
      <c r="AA43" s="99"/>
      <c r="AB43" s="42" t="s">
        <v>99</v>
      </c>
      <c r="AC43" s="43">
        <v>1</v>
      </c>
      <c r="AD43" s="99"/>
      <c r="AE43" s="99"/>
      <c r="AF43" s="122"/>
      <c r="AH43" s="120"/>
      <c r="AI43" s="98"/>
      <c r="AJ43" s="99"/>
      <c r="AK43" s="61" t="s">
        <v>106</v>
      </c>
      <c r="AL43" s="43">
        <v>1</v>
      </c>
      <c r="AM43" s="99"/>
      <c r="AN43" s="99"/>
      <c r="AO43" s="98"/>
      <c r="AP43" s="99"/>
      <c r="AQ43" s="42" t="s">
        <v>90</v>
      </c>
      <c r="AR43" s="119">
        <v>1</v>
      </c>
    </row>
    <row r="44" spans="2:44" x14ac:dyDescent="0.25">
      <c r="J44" s="124" t="s">
        <v>104</v>
      </c>
      <c r="K44" s="43">
        <v>2</v>
      </c>
      <c r="L44" s="99"/>
      <c r="M44" s="42" t="s">
        <v>119</v>
      </c>
      <c r="N44" s="44">
        <v>2</v>
      </c>
      <c r="O44" s="99"/>
      <c r="P44" s="42" t="s">
        <v>104</v>
      </c>
      <c r="Q44" s="43">
        <v>1</v>
      </c>
      <c r="R44" s="99"/>
      <c r="S44" s="42" t="s">
        <v>89</v>
      </c>
      <c r="T44" s="43">
        <v>2</v>
      </c>
      <c r="U44" s="99"/>
      <c r="V44" s="88"/>
      <c r="W44" s="88"/>
      <c r="X44" s="99"/>
      <c r="Y44" s="99"/>
      <c r="Z44" s="98"/>
      <c r="AA44" s="99"/>
      <c r="AB44" s="42" t="s">
        <v>117</v>
      </c>
      <c r="AC44" s="43">
        <v>2</v>
      </c>
      <c r="AD44" s="99"/>
      <c r="AE44" s="99"/>
      <c r="AF44" s="122"/>
      <c r="AH44" s="133" t="s">
        <v>203</v>
      </c>
      <c r="AI44" s="130"/>
      <c r="AJ44" s="99"/>
      <c r="AK44" s="99"/>
      <c r="AL44" s="98"/>
      <c r="AM44" s="99"/>
      <c r="AN44" s="129" t="s">
        <v>212</v>
      </c>
      <c r="AO44" s="129"/>
      <c r="AP44" s="99"/>
      <c r="AQ44" s="99"/>
      <c r="AR44" s="122"/>
    </row>
    <row r="45" spans="2:44" x14ac:dyDescent="0.25">
      <c r="J45" s="120"/>
      <c r="K45" s="98"/>
      <c r="L45" s="99"/>
      <c r="M45" s="99"/>
      <c r="N45" s="98"/>
      <c r="O45" s="99"/>
      <c r="P45" s="42" t="s">
        <v>105</v>
      </c>
      <c r="Q45" s="44">
        <v>2</v>
      </c>
      <c r="R45" s="99"/>
      <c r="S45" s="61" t="s">
        <v>115</v>
      </c>
      <c r="T45" s="43">
        <v>2</v>
      </c>
      <c r="U45" s="99"/>
      <c r="V45" s="42" t="s">
        <v>92</v>
      </c>
      <c r="W45" s="43">
        <v>2</v>
      </c>
      <c r="X45" s="99"/>
      <c r="Y45" s="115" t="s">
        <v>189</v>
      </c>
      <c r="Z45" s="115"/>
      <c r="AA45" s="99"/>
      <c r="AB45" s="61" t="s">
        <v>90</v>
      </c>
      <c r="AC45" s="43">
        <v>1</v>
      </c>
      <c r="AD45" s="99"/>
      <c r="AE45" s="99"/>
      <c r="AF45" s="122"/>
      <c r="AH45" s="134"/>
      <c r="AI45" s="89"/>
      <c r="AJ45" s="99"/>
      <c r="AK45" s="99"/>
      <c r="AL45" s="98"/>
      <c r="AM45" s="99"/>
      <c r="AN45" s="42" t="s">
        <v>87</v>
      </c>
      <c r="AO45" s="43">
        <v>3</v>
      </c>
      <c r="AP45" s="99"/>
      <c r="AQ45" s="99"/>
      <c r="AR45" s="122"/>
    </row>
    <row r="46" spans="2:44" x14ac:dyDescent="0.25">
      <c r="J46" s="120"/>
      <c r="K46" s="98"/>
      <c r="L46" s="99"/>
      <c r="M46" s="99"/>
      <c r="N46" s="98"/>
      <c r="O46" s="99"/>
      <c r="P46" s="42" t="s">
        <v>106</v>
      </c>
      <c r="Q46" s="43">
        <v>1</v>
      </c>
      <c r="R46" s="99"/>
      <c r="S46" s="61" t="s">
        <v>120</v>
      </c>
      <c r="T46" s="43">
        <v>1</v>
      </c>
      <c r="U46" s="99"/>
      <c r="V46" s="42" t="s">
        <v>93</v>
      </c>
      <c r="W46" s="43">
        <v>1</v>
      </c>
      <c r="X46" s="99"/>
      <c r="Y46" s="42" t="s">
        <v>87</v>
      </c>
      <c r="Z46" s="43">
        <v>2</v>
      </c>
      <c r="AA46" s="99"/>
      <c r="AB46" s="61" t="s">
        <v>91</v>
      </c>
      <c r="AC46" s="43">
        <v>3</v>
      </c>
      <c r="AD46" s="99"/>
      <c r="AE46" s="99"/>
      <c r="AF46" s="122"/>
      <c r="AH46" s="118" t="s">
        <v>93</v>
      </c>
      <c r="AI46" s="43">
        <v>3</v>
      </c>
      <c r="AJ46" s="99"/>
      <c r="AK46" s="99"/>
      <c r="AL46" s="98"/>
      <c r="AM46" s="99"/>
      <c r="AN46" s="42" t="s">
        <v>92</v>
      </c>
      <c r="AO46" s="43">
        <v>3</v>
      </c>
      <c r="AP46" s="99"/>
      <c r="AQ46" s="99"/>
      <c r="AR46" s="122"/>
    </row>
    <row r="47" spans="2:44" x14ac:dyDescent="0.25">
      <c r="J47" s="120"/>
      <c r="K47" s="98"/>
      <c r="L47" s="99"/>
      <c r="M47" s="99"/>
      <c r="N47" s="98"/>
      <c r="O47" s="99"/>
      <c r="P47" s="42" t="s">
        <v>107</v>
      </c>
      <c r="Q47" s="43">
        <v>1</v>
      </c>
      <c r="R47" s="99"/>
      <c r="S47" s="99"/>
      <c r="T47" s="98"/>
      <c r="U47" s="99"/>
      <c r="V47" s="42" t="s">
        <v>88</v>
      </c>
      <c r="W47" s="43">
        <v>2</v>
      </c>
      <c r="X47" s="99"/>
      <c r="Y47" s="42" t="s">
        <v>116</v>
      </c>
      <c r="Z47" s="43">
        <v>2</v>
      </c>
      <c r="AA47" s="99"/>
      <c r="AB47" s="61" t="s">
        <v>103</v>
      </c>
      <c r="AC47" s="43">
        <v>1</v>
      </c>
      <c r="AD47" s="99"/>
      <c r="AE47" s="99"/>
      <c r="AF47" s="122"/>
      <c r="AH47" s="118" t="s">
        <v>94</v>
      </c>
      <c r="AI47" s="43">
        <v>3</v>
      </c>
      <c r="AJ47" s="99"/>
      <c r="AK47" s="99"/>
      <c r="AL47" s="98"/>
      <c r="AM47" s="99"/>
      <c r="AN47" s="42" t="s">
        <v>93</v>
      </c>
      <c r="AO47" s="43">
        <v>1</v>
      </c>
      <c r="AP47" s="99"/>
      <c r="AQ47" s="99"/>
      <c r="AR47" s="122"/>
    </row>
    <row r="48" spans="2:44" x14ac:dyDescent="0.25">
      <c r="J48" s="120"/>
      <c r="K48" s="98"/>
      <c r="L48" s="99"/>
      <c r="M48" s="99"/>
      <c r="N48" s="98"/>
      <c r="O48" s="99"/>
      <c r="P48" s="42" t="s">
        <v>108</v>
      </c>
      <c r="Q48" s="44">
        <v>2</v>
      </c>
      <c r="R48" s="99"/>
      <c r="S48" s="99"/>
      <c r="T48" s="98"/>
      <c r="U48" s="99"/>
      <c r="V48" s="42" t="s">
        <v>116</v>
      </c>
      <c r="W48" s="43">
        <v>2</v>
      </c>
      <c r="X48" s="99"/>
      <c r="Y48" s="99"/>
      <c r="Z48" s="98"/>
      <c r="AA48" s="99"/>
      <c r="AB48" s="61" t="s">
        <v>104</v>
      </c>
      <c r="AC48" s="43">
        <v>1</v>
      </c>
      <c r="AD48" s="99"/>
      <c r="AE48" s="99"/>
      <c r="AF48" s="122"/>
      <c r="AH48" s="120"/>
      <c r="AI48" s="98"/>
      <c r="AJ48" s="99"/>
      <c r="AK48" s="99"/>
      <c r="AL48" s="98"/>
      <c r="AM48" s="99"/>
      <c r="AN48" s="42" t="s">
        <v>94</v>
      </c>
      <c r="AO48" s="43">
        <v>1</v>
      </c>
      <c r="AP48" s="99"/>
      <c r="AQ48" s="99"/>
      <c r="AR48" s="122"/>
    </row>
    <row r="49" spans="10:44" ht="15.75" thickBot="1" x14ac:dyDescent="0.3">
      <c r="J49" s="120"/>
      <c r="K49" s="98"/>
      <c r="L49" s="99"/>
      <c r="M49" s="99"/>
      <c r="N49" s="98"/>
      <c r="O49" s="99"/>
      <c r="P49" s="42" t="s">
        <v>109</v>
      </c>
      <c r="Q49" s="43">
        <v>1</v>
      </c>
      <c r="R49" s="99"/>
      <c r="S49" s="99"/>
      <c r="T49" s="98"/>
      <c r="U49" s="99"/>
      <c r="V49" s="99"/>
      <c r="W49" s="98"/>
      <c r="X49" s="99"/>
      <c r="Y49" s="99"/>
      <c r="Z49" s="98"/>
      <c r="AA49" s="99"/>
      <c r="AB49" s="61" t="s">
        <v>105</v>
      </c>
      <c r="AC49" s="43">
        <v>1</v>
      </c>
      <c r="AD49" s="99"/>
      <c r="AE49" s="99"/>
      <c r="AF49" s="122"/>
      <c r="AH49" s="125"/>
      <c r="AI49" s="30"/>
      <c r="AJ49" s="126"/>
      <c r="AK49" s="126"/>
      <c r="AL49" s="30"/>
      <c r="AM49" s="126"/>
      <c r="AN49" s="126"/>
      <c r="AO49" s="30"/>
      <c r="AP49" s="126"/>
      <c r="AQ49" s="126"/>
      <c r="AR49" s="127"/>
    </row>
    <row r="50" spans="10:44" x14ac:dyDescent="0.25">
      <c r="J50" s="120"/>
      <c r="K50" s="98"/>
      <c r="L50" s="99"/>
      <c r="M50" s="99"/>
      <c r="N50" s="98"/>
      <c r="O50" s="99"/>
      <c r="P50" s="42" t="s">
        <v>110</v>
      </c>
      <c r="Q50" s="43">
        <v>1</v>
      </c>
      <c r="R50" s="99"/>
      <c r="S50" s="99"/>
      <c r="T50" s="98"/>
      <c r="U50" s="99"/>
      <c r="V50" s="99"/>
      <c r="W50" s="98"/>
      <c r="X50" s="99"/>
      <c r="Y50" s="99"/>
      <c r="Z50" s="98"/>
      <c r="AA50" s="99"/>
      <c r="AB50" s="61" t="s">
        <v>106</v>
      </c>
      <c r="AC50" s="43">
        <v>1</v>
      </c>
      <c r="AD50" s="99"/>
      <c r="AE50" s="99"/>
      <c r="AF50" s="122"/>
    </row>
    <row r="51" spans="10:44" x14ac:dyDescent="0.25">
      <c r="J51" s="120"/>
      <c r="K51" s="98"/>
      <c r="L51" s="99"/>
      <c r="M51" s="99"/>
      <c r="N51" s="98"/>
      <c r="O51" s="99"/>
      <c r="P51" s="42" t="s">
        <v>111</v>
      </c>
      <c r="Q51" s="44">
        <v>1</v>
      </c>
      <c r="R51" s="99"/>
      <c r="S51" s="99"/>
      <c r="T51" s="98"/>
      <c r="U51" s="99"/>
      <c r="V51" s="99"/>
      <c r="W51" s="98"/>
      <c r="X51" s="99"/>
      <c r="Y51" s="99"/>
      <c r="Z51" s="98"/>
      <c r="AA51" s="99"/>
      <c r="AB51" s="61" t="s">
        <v>107</v>
      </c>
      <c r="AC51" s="43">
        <v>2</v>
      </c>
      <c r="AD51" s="99"/>
      <c r="AE51" s="99"/>
      <c r="AF51" s="122"/>
    </row>
    <row r="52" spans="10:44" x14ac:dyDescent="0.25">
      <c r="J52" s="120"/>
      <c r="K52" s="98"/>
      <c r="L52" s="99"/>
      <c r="M52" s="99"/>
      <c r="N52" s="98"/>
      <c r="O52" s="99"/>
      <c r="P52" s="99"/>
      <c r="Q52" s="99"/>
      <c r="R52" s="99"/>
      <c r="S52" s="99"/>
      <c r="T52" s="98"/>
      <c r="U52" s="99"/>
      <c r="V52" s="99"/>
      <c r="W52" s="98"/>
      <c r="X52" s="99"/>
      <c r="Y52" s="99"/>
      <c r="Z52" s="98"/>
      <c r="AA52" s="99"/>
      <c r="AB52" s="61" t="s">
        <v>108</v>
      </c>
      <c r="AC52" s="43">
        <v>1</v>
      </c>
      <c r="AD52" s="99"/>
      <c r="AE52" s="99"/>
      <c r="AF52" s="122"/>
    </row>
    <row r="53" spans="10:44" x14ac:dyDescent="0.25">
      <c r="J53" s="120"/>
      <c r="K53" s="98"/>
      <c r="L53" s="99"/>
      <c r="M53" s="99"/>
      <c r="N53" s="98"/>
      <c r="O53" s="99"/>
      <c r="P53" s="99"/>
      <c r="Q53" s="99"/>
      <c r="R53" s="99"/>
      <c r="S53" s="99"/>
      <c r="T53" s="98"/>
      <c r="U53" s="99"/>
      <c r="V53" s="99"/>
      <c r="W53" s="98"/>
      <c r="X53" s="99"/>
      <c r="Y53" s="99"/>
      <c r="Z53" s="98"/>
      <c r="AA53" s="99"/>
      <c r="AB53" s="61" t="s">
        <v>109</v>
      </c>
      <c r="AC53" s="43">
        <v>2</v>
      </c>
      <c r="AD53" s="99"/>
      <c r="AE53" s="99"/>
      <c r="AF53" s="122"/>
    </row>
    <row r="54" spans="10:44" x14ac:dyDescent="0.25">
      <c r="J54" s="120"/>
      <c r="K54" s="98"/>
      <c r="L54" s="99"/>
      <c r="M54" s="99"/>
      <c r="N54" s="98"/>
      <c r="O54" s="99"/>
      <c r="P54" s="99"/>
      <c r="Q54" s="99"/>
      <c r="R54" s="99"/>
      <c r="S54" s="99"/>
      <c r="T54" s="98"/>
      <c r="U54" s="99"/>
      <c r="V54" s="99"/>
      <c r="W54" s="98"/>
      <c r="X54" s="99"/>
      <c r="Y54" s="99"/>
      <c r="Z54" s="98"/>
      <c r="AA54" s="99"/>
      <c r="AB54" s="61" t="s">
        <v>110</v>
      </c>
      <c r="AC54" s="43">
        <v>2</v>
      </c>
      <c r="AD54" s="99"/>
      <c r="AE54" s="99"/>
      <c r="AF54" s="122"/>
    </row>
    <row r="55" spans="10:44" x14ac:dyDescent="0.25">
      <c r="J55" s="120"/>
      <c r="K55" s="98"/>
      <c r="L55" s="99"/>
      <c r="M55" s="99"/>
      <c r="N55" s="98"/>
      <c r="O55" s="99"/>
      <c r="P55" s="99"/>
      <c r="Q55" s="99"/>
      <c r="R55" s="99"/>
      <c r="S55" s="99"/>
      <c r="T55" s="98"/>
      <c r="U55" s="99"/>
      <c r="V55" s="99"/>
      <c r="W55" s="98"/>
      <c r="X55" s="99"/>
      <c r="Y55" s="99"/>
      <c r="Z55" s="98"/>
      <c r="AA55" s="99"/>
      <c r="AB55" s="61" t="s">
        <v>111</v>
      </c>
      <c r="AC55" s="43">
        <v>1</v>
      </c>
      <c r="AD55" s="99"/>
      <c r="AE55" s="99"/>
      <c r="AF55" s="122"/>
    </row>
    <row r="56" spans="10:44" x14ac:dyDescent="0.25">
      <c r="J56" s="120"/>
      <c r="K56" s="98"/>
      <c r="L56" s="99"/>
      <c r="M56" s="99"/>
      <c r="N56" s="98"/>
      <c r="O56" s="99"/>
      <c r="P56" s="99"/>
      <c r="Q56" s="99"/>
      <c r="R56" s="99"/>
      <c r="S56" s="99"/>
      <c r="T56" s="98"/>
      <c r="U56" s="99"/>
      <c r="V56" s="99"/>
      <c r="W56" s="98"/>
      <c r="X56" s="99"/>
      <c r="Y56" s="99"/>
      <c r="Z56" s="98"/>
      <c r="AA56" s="99"/>
      <c r="AB56" s="61" t="s">
        <v>113</v>
      </c>
      <c r="AC56" s="43">
        <v>1</v>
      </c>
      <c r="AD56" s="99"/>
      <c r="AE56" s="99"/>
      <c r="AF56" s="122"/>
    </row>
    <row r="57" spans="10:44" x14ac:dyDescent="0.25">
      <c r="J57" s="120"/>
      <c r="K57" s="98"/>
      <c r="L57" s="99"/>
      <c r="M57" s="99"/>
      <c r="N57" s="98"/>
      <c r="O57" s="99"/>
      <c r="P57" s="99"/>
      <c r="Q57" s="99"/>
      <c r="R57" s="99"/>
      <c r="S57" s="99"/>
      <c r="T57" s="98"/>
      <c r="U57" s="99"/>
      <c r="V57" s="99"/>
      <c r="W57" s="98"/>
      <c r="X57" s="99"/>
      <c r="Y57" s="99"/>
      <c r="Z57" s="98"/>
      <c r="AA57" s="99"/>
      <c r="AB57" s="61" t="s">
        <v>114</v>
      </c>
      <c r="AC57" s="43">
        <v>2</v>
      </c>
      <c r="AD57" s="99"/>
      <c r="AE57" s="99"/>
      <c r="AF57" s="122"/>
    </row>
    <row r="58" spans="10:44" x14ac:dyDescent="0.25">
      <c r="J58" s="120"/>
      <c r="K58" s="98"/>
      <c r="L58" s="99"/>
      <c r="M58" s="99"/>
      <c r="N58" s="98"/>
      <c r="O58" s="99"/>
      <c r="P58" s="99"/>
      <c r="Q58" s="99"/>
      <c r="R58" s="99"/>
      <c r="S58" s="99"/>
      <c r="T58" s="98"/>
      <c r="U58" s="99"/>
      <c r="V58" s="99"/>
      <c r="W58" s="98"/>
      <c r="X58" s="99"/>
      <c r="Y58" s="99"/>
      <c r="Z58" s="98"/>
      <c r="AA58" s="99"/>
      <c r="AB58" s="61" t="s">
        <v>194</v>
      </c>
      <c r="AC58" s="43">
        <v>1</v>
      </c>
      <c r="AD58" s="99"/>
      <c r="AE58" s="99"/>
      <c r="AF58" s="122"/>
    </row>
    <row r="59" spans="10:44" x14ac:dyDescent="0.25">
      <c r="J59" s="120"/>
      <c r="K59" s="98"/>
      <c r="L59" s="99"/>
      <c r="M59" s="99"/>
      <c r="N59" s="98"/>
      <c r="O59" s="99"/>
      <c r="P59" s="99"/>
      <c r="Q59" s="99"/>
      <c r="R59" s="99"/>
      <c r="S59" s="99"/>
      <c r="T59" s="98"/>
      <c r="U59" s="99"/>
      <c r="V59" s="99"/>
      <c r="W59" s="98"/>
      <c r="X59" s="99"/>
      <c r="Y59" s="99"/>
      <c r="Z59" s="98"/>
      <c r="AA59" s="99"/>
      <c r="AB59" s="61" t="s">
        <v>116</v>
      </c>
      <c r="AC59" s="43">
        <v>2</v>
      </c>
      <c r="AD59" s="99"/>
      <c r="AE59" s="99"/>
      <c r="AF59" s="122"/>
    </row>
    <row r="60" spans="10:44" ht="15.75" thickBot="1" x14ac:dyDescent="0.3">
      <c r="J60" s="125"/>
      <c r="K60" s="30"/>
      <c r="L60" s="126"/>
      <c r="M60" s="126"/>
      <c r="N60" s="30"/>
      <c r="O60" s="126"/>
      <c r="P60" s="126"/>
      <c r="Q60" s="126"/>
      <c r="R60" s="126"/>
      <c r="S60" s="126"/>
      <c r="T60" s="30"/>
      <c r="U60" s="126"/>
      <c r="V60" s="126"/>
      <c r="W60" s="30"/>
      <c r="X60" s="126"/>
      <c r="Y60" s="126"/>
      <c r="Z60" s="30"/>
      <c r="AA60" s="126"/>
      <c r="AB60" s="126"/>
      <c r="AC60" s="30"/>
      <c r="AD60" s="126"/>
      <c r="AE60" s="126"/>
      <c r="AF60" s="127"/>
    </row>
  </sheetData>
  <sheetProtection algorithmName="SHA-512" hashValue="5uXlGfpkX3S/46KMlddqfe1zoJ6FnsQusVWd9IQado5/SJ1TqgZqlYOx2VkRo2rNjUHifz0G5RtLB9Kf4Vpcrg==" saltValue="DvKcYwGP+KnAyHNpeOhPiw==" spinCount="100000" sheet="1" objects="1" scenarios="1"/>
  <mergeCells count="68">
    <mergeCell ref="B35:G42"/>
    <mergeCell ref="AN32:AO32"/>
    <mergeCell ref="AN44:AO44"/>
    <mergeCell ref="AQ5:AR6"/>
    <mergeCell ref="AQ14:AR14"/>
    <mergeCell ref="AQ22:AR22"/>
    <mergeCell ref="AQ31:AR31"/>
    <mergeCell ref="AQ36:AR36"/>
    <mergeCell ref="AQ40:AR40"/>
    <mergeCell ref="AN5:AO6"/>
    <mergeCell ref="AN14:AO14"/>
    <mergeCell ref="AN19:AO19"/>
    <mergeCell ref="AN28:AO29"/>
    <mergeCell ref="AH44:AI45"/>
    <mergeCell ref="AK5:AL6"/>
    <mergeCell ref="AK10:AL10"/>
    <mergeCell ref="AK24:AL25"/>
    <mergeCell ref="AH3:AR4"/>
    <mergeCell ref="AH5:AI5"/>
    <mergeCell ref="AH25:AI25"/>
    <mergeCell ref="AH30:AI30"/>
    <mergeCell ref="AH34:AI35"/>
    <mergeCell ref="AH39:AI40"/>
    <mergeCell ref="Y45:Z45"/>
    <mergeCell ref="AB5:AC5"/>
    <mergeCell ref="AB10:AC10"/>
    <mergeCell ref="AB35:AC35"/>
    <mergeCell ref="AE5:AF5"/>
    <mergeCell ref="AE17:AF18"/>
    <mergeCell ref="Y5:Z5"/>
    <mergeCell ref="Y10:Z11"/>
    <mergeCell ref="V43:W44"/>
    <mergeCell ref="Y21:Z21"/>
    <mergeCell ref="Y29:Z30"/>
    <mergeCell ref="Y36:Z37"/>
    <mergeCell ref="J3:AF4"/>
    <mergeCell ref="S29:T29"/>
    <mergeCell ref="S38:T38"/>
    <mergeCell ref="V5:W5"/>
    <mergeCell ref="V28:W28"/>
    <mergeCell ref="V35:W35"/>
    <mergeCell ref="P5:Q5"/>
    <mergeCell ref="P15:Q15"/>
    <mergeCell ref="P25:Q25"/>
    <mergeCell ref="S5:T5"/>
    <mergeCell ref="S16:T16"/>
    <mergeCell ref="S23:T23"/>
    <mergeCell ref="M5:N5"/>
    <mergeCell ref="L2:M2"/>
    <mergeCell ref="M29:N29"/>
    <mergeCell ref="M33:N33"/>
    <mergeCell ref="M41:N41"/>
    <mergeCell ref="E26:F26"/>
    <mergeCell ref="E27:F27"/>
    <mergeCell ref="E29:F29"/>
    <mergeCell ref="E28:F28"/>
    <mergeCell ref="J31:K31"/>
    <mergeCell ref="B29:C29"/>
    <mergeCell ref="B3:D3"/>
    <mergeCell ref="B27:C27"/>
    <mergeCell ref="B28:C28"/>
    <mergeCell ref="B26:C26"/>
    <mergeCell ref="J5:K5"/>
    <mergeCell ref="J11:K11"/>
    <mergeCell ref="J14:K14"/>
    <mergeCell ref="J20:K20"/>
    <mergeCell ref="B1:G1"/>
    <mergeCell ref="E3:G3"/>
  </mergeCells>
  <phoneticPr fontId="9" type="noConversion"/>
  <conditionalFormatting sqref="G29:H29 D29">
    <cfRule type="cellIs" dxfId="4" priority="4" operator="equal">
      <formula>"ERROR"</formula>
    </cfRule>
    <cfRule type="cellIs" dxfId="3" priority="5" operator="equal">
      <formula>"GOOD"</formula>
    </cfRule>
  </conditionalFormatting>
  <conditionalFormatting sqref="C5:C25">
    <cfRule type="cellIs" dxfId="2" priority="3" operator="equal">
      <formula>"""Manual"""</formula>
    </cfRule>
    <cfRule type="cellIs" dxfId="1" priority="2" operator="equal">
      <formula>"Manual"</formula>
    </cfRule>
  </conditionalFormatting>
  <conditionalFormatting sqref="F5:F25">
    <cfRule type="cellIs" dxfId="0" priority="1" operator="equal">
      <formula>"Manual"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6E95D-FF9C-48BC-BD1D-2314DDED6715}">
  <dimension ref="A2:C106"/>
  <sheetViews>
    <sheetView topLeftCell="A55" workbookViewId="0">
      <selection activeCell="E46" sqref="E46"/>
    </sheetView>
  </sheetViews>
  <sheetFormatPr defaultRowHeight="15" x14ac:dyDescent="0.25"/>
  <cols>
    <col min="2" max="2" width="8.7109375" style="11"/>
    <col min="3" max="3" width="35.42578125" customWidth="1"/>
  </cols>
  <sheetData>
    <row r="2" spans="1:3" x14ac:dyDescent="0.25">
      <c r="A2" t="s">
        <v>30</v>
      </c>
      <c r="B2" s="11" t="s">
        <v>31</v>
      </c>
      <c r="C2" t="s">
        <v>32</v>
      </c>
    </row>
    <row r="3" spans="1:3" x14ac:dyDescent="0.25">
      <c r="B3" s="11" t="s">
        <v>40</v>
      </c>
    </row>
    <row r="4" spans="1:3" x14ac:dyDescent="0.25">
      <c r="A4" t="s">
        <v>85</v>
      </c>
      <c r="B4" s="11">
        <v>2</v>
      </c>
      <c r="C4" t="s">
        <v>159</v>
      </c>
    </row>
    <row r="5" spans="1:3" x14ac:dyDescent="0.25">
      <c r="A5" t="s">
        <v>65</v>
      </c>
      <c r="B5" s="11">
        <v>2</v>
      </c>
      <c r="C5" t="s">
        <v>134</v>
      </c>
    </row>
    <row r="6" spans="1:3" x14ac:dyDescent="0.25">
      <c r="A6" t="s">
        <v>66</v>
      </c>
      <c r="B6" s="11">
        <v>2</v>
      </c>
      <c r="C6" t="s">
        <v>134</v>
      </c>
    </row>
    <row r="7" spans="1:3" x14ac:dyDescent="0.25">
      <c r="A7" t="s">
        <v>67</v>
      </c>
      <c r="B7" s="11">
        <v>3</v>
      </c>
      <c r="C7" t="s">
        <v>135</v>
      </c>
    </row>
    <row r="8" spans="1:3" x14ac:dyDescent="0.25">
      <c r="A8" t="s">
        <v>68</v>
      </c>
      <c r="B8" s="11">
        <v>3</v>
      </c>
      <c r="C8" t="s">
        <v>135</v>
      </c>
    </row>
    <row r="9" spans="1:3" x14ac:dyDescent="0.25">
      <c r="A9" t="s">
        <v>69</v>
      </c>
      <c r="B9" s="11">
        <v>2</v>
      </c>
      <c r="C9" t="s">
        <v>134</v>
      </c>
    </row>
    <row r="10" spans="1:3" x14ac:dyDescent="0.25">
      <c r="A10" t="s">
        <v>55</v>
      </c>
      <c r="B10" s="11">
        <v>2</v>
      </c>
      <c r="C10" t="s">
        <v>134</v>
      </c>
    </row>
    <row r="11" spans="1:3" x14ac:dyDescent="0.25">
      <c r="A11" t="s">
        <v>56</v>
      </c>
      <c r="B11" s="11">
        <v>3</v>
      </c>
      <c r="C11" t="s">
        <v>135</v>
      </c>
    </row>
    <row r="12" spans="1:3" x14ac:dyDescent="0.25">
      <c r="A12" t="s">
        <v>136</v>
      </c>
      <c r="B12" s="11">
        <v>3</v>
      </c>
      <c r="C12" t="s">
        <v>137</v>
      </c>
    </row>
    <row r="13" spans="1:3" x14ac:dyDescent="0.25">
      <c r="A13" t="s">
        <v>82</v>
      </c>
      <c r="B13" s="11">
        <v>2</v>
      </c>
      <c r="C13" t="s">
        <v>156</v>
      </c>
    </row>
    <row r="14" spans="1:3" x14ac:dyDescent="0.25">
      <c r="A14" t="s">
        <v>80</v>
      </c>
      <c r="B14" s="11">
        <v>2</v>
      </c>
      <c r="C14" t="s">
        <v>154</v>
      </c>
    </row>
    <row r="15" spans="1:3" x14ac:dyDescent="0.25">
      <c r="A15" t="s">
        <v>58</v>
      </c>
      <c r="B15" s="11">
        <v>2</v>
      </c>
      <c r="C15" t="s">
        <v>59</v>
      </c>
    </row>
    <row r="16" spans="1:3" x14ac:dyDescent="0.25">
      <c r="A16" t="s">
        <v>73</v>
      </c>
      <c r="B16" s="11">
        <v>2</v>
      </c>
      <c r="C16" t="s">
        <v>141</v>
      </c>
    </row>
    <row r="17" spans="1:3" x14ac:dyDescent="0.25">
      <c r="A17" t="s">
        <v>38</v>
      </c>
      <c r="B17" s="11">
        <v>1</v>
      </c>
      <c r="C17" t="s">
        <v>129</v>
      </c>
    </row>
    <row r="18" spans="1:3" x14ac:dyDescent="0.25">
      <c r="A18" t="s">
        <v>71</v>
      </c>
      <c r="B18" s="11">
        <v>1</v>
      </c>
      <c r="C18" t="s">
        <v>139</v>
      </c>
    </row>
    <row r="19" spans="1:3" x14ac:dyDescent="0.25">
      <c r="A19" t="s">
        <v>70</v>
      </c>
      <c r="B19" s="11">
        <v>1</v>
      </c>
      <c r="C19" t="s">
        <v>138</v>
      </c>
    </row>
    <row r="20" spans="1:3" x14ac:dyDescent="0.25">
      <c r="A20" t="s">
        <v>33</v>
      </c>
      <c r="B20" s="11">
        <v>3</v>
      </c>
      <c r="C20" t="s">
        <v>131</v>
      </c>
    </row>
    <row r="21" spans="1:3" x14ac:dyDescent="0.25">
      <c r="A21" t="s">
        <v>34</v>
      </c>
      <c r="B21" s="11">
        <v>3</v>
      </c>
      <c r="C21" t="s">
        <v>132</v>
      </c>
    </row>
    <row r="22" spans="1:3" x14ac:dyDescent="0.25">
      <c r="A22" t="s">
        <v>35</v>
      </c>
      <c r="B22" s="11">
        <v>2</v>
      </c>
      <c r="C22" t="s">
        <v>133</v>
      </c>
    </row>
    <row r="23" spans="1:3" x14ac:dyDescent="0.25">
      <c r="A23" s="12" t="s">
        <v>12</v>
      </c>
      <c r="B23" s="13">
        <v>1</v>
      </c>
      <c r="C23" t="s">
        <v>54</v>
      </c>
    </row>
    <row r="24" spans="1:3" x14ac:dyDescent="0.25">
      <c r="A24" t="s">
        <v>13</v>
      </c>
      <c r="B24" s="11">
        <v>2</v>
      </c>
      <c r="C24" t="s">
        <v>127</v>
      </c>
    </row>
    <row r="25" spans="1:3" x14ac:dyDescent="0.25">
      <c r="A25" t="s">
        <v>39</v>
      </c>
      <c r="B25" s="11">
        <v>1</v>
      </c>
      <c r="C25" t="s">
        <v>130</v>
      </c>
    </row>
    <row r="26" spans="1:3" x14ac:dyDescent="0.25">
      <c r="A26" t="s">
        <v>21</v>
      </c>
      <c r="B26" s="11">
        <v>1</v>
      </c>
      <c r="C26" t="s">
        <v>153</v>
      </c>
    </row>
    <row r="27" spans="1:3" x14ac:dyDescent="0.25">
      <c r="A27" t="s">
        <v>83</v>
      </c>
      <c r="B27" s="11">
        <v>2</v>
      </c>
      <c r="C27" t="s">
        <v>158</v>
      </c>
    </row>
    <row r="28" spans="1:3" x14ac:dyDescent="0.25">
      <c r="A28" t="s">
        <v>20</v>
      </c>
      <c r="B28" s="11">
        <v>1</v>
      </c>
      <c r="C28" t="s">
        <v>152</v>
      </c>
    </row>
    <row r="29" spans="1:3" x14ac:dyDescent="0.25">
      <c r="A29" t="s">
        <v>15</v>
      </c>
      <c r="B29" s="11">
        <v>2</v>
      </c>
      <c r="C29" t="s">
        <v>143</v>
      </c>
    </row>
    <row r="30" spans="1:3" x14ac:dyDescent="0.25">
      <c r="A30" t="s">
        <v>75</v>
      </c>
      <c r="B30" s="11">
        <v>1</v>
      </c>
      <c r="C30" t="s">
        <v>144</v>
      </c>
    </row>
    <row r="31" spans="1:3" x14ac:dyDescent="0.25">
      <c r="A31" t="s">
        <v>16</v>
      </c>
      <c r="B31" s="11">
        <v>2</v>
      </c>
      <c r="C31" t="s">
        <v>145</v>
      </c>
    </row>
    <row r="32" spans="1:3" x14ac:dyDescent="0.25">
      <c r="A32" t="s">
        <v>17</v>
      </c>
      <c r="B32" s="11">
        <v>1</v>
      </c>
      <c r="C32" t="s">
        <v>146</v>
      </c>
    </row>
    <row r="33" spans="1:3" x14ac:dyDescent="0.25">
      <c r="A33" t="s">
        <v>18</v>
      </c>
      <c r="B33" s="11">
        <v>2</v>
      </c>
      <c r="C33" t="s">
        <v>150</v>
      </c>
    </row>
    <row r="34" spans="1:3" x14ac:dyDescent="0.25">
      <c r="A34" t="s">
        <v>19</v>
      </c>
      <c r="B34" s="11">
        <v>2</v>
      </c>
      <c r="C34" t="s">
        <v>151</v>
      </c>
    </row>
    <row r="35" spans="1:3" x14ac:dyDescent="0.25">
      <c r="A35" t="s">
        <v>86</v>
      </c>
      <c r="B35" s="11">
        <v>3</v>
      </c>
      <c r="C35" t="s">
        <v>160</v>
      </c>
    </row>
    <row r="36" spans="1:3" x14ac:dyDescent="0.25">
      <c r="A36" t="s">
        <v>74</v>
      </c>
      <c r="B36" s="11">
        <v>2</v>
      </c>
      <c r="C36" t="s">
        <v>142</v>
      </c>
    </row>
    <row r="37" spans="1:3" x14ac:dyDescent="0.25">
      <c r="A37" t="s">
        <v>72</v>
      </c>
      <c r="B37" s="11">
        <v>1</v>
      </c>
      <c r="C37" t="s">
        <v>140</v>
      </c>
    </row>
    <row r="38" spans="1:3" x14ac:dyDescent="0.25">
      <c r="A38" t="s">
        <v>37</v>
      </c>
      <c r="B38" s="11">
        <v>1</v>
      </c>
      <c r="C38" t="s">
        <v>128</v>
      </c>
    </row>
    <row r="39" spans="1:3" x14ac:dyDescent="0.25">
      <c r="A39" t="s">
        <v>36</v>
      </c>
      <c r="B39" s="11">
        <v>1</v>
      </c>
      <c r="C39" t="s">
        <v>57</v>
      </c>
    </row>
    <row r="40" spans="1:3" x14ac:dyDescent="0.25">
      <c r="A40" t="s">
        <v>76</v>
      </c>
      <c r="B40" s="11">
        <v>2</v>
      </c>
      <c r="C40" t="s">
        <v>147</v>
      </c>
    </row>
    <row r="41" spans="1:3" x14ac:dyDescent="0.25">
      <c r="A41" t="s">
        <v>77</v>
      </c>
      <c r="B41" s="11">
        <v>3</v>
      </c>
      <c r="C41" t="s">
        <v>148</v>
      </c>
    </row>
    <row r="42" spans="1:3" x14ac:dyDescent="0.25">
      <c r="A42" t="s">
        <v>78</v>
      </c>
      <c r="B42" s="11">
        <v>2</v>
      </c>
      <c r="C42" t="s">
        <v>149</v>
      </c>
    </row>
    <row r="43" spans="1:3" x14ac:dyDescent="0.25">
      <c r="A43" t="s">
        <v>79</v>
      </c>
      <c r="B43" s="11">
        <v>2</v>
      </c>
      <c r="C43" t="s">
        <v>147</v>
      </c>
    </row>
    <row r="44" spans="1:3" x14ac:dyDescent="0.25">
      <c r="A44" t="s">
        <v>14</v>
      </c>
      <c r="B44" s="11">
        <v>1</v>
      </c>
      <c r="C44" t="s">
        <v>53</v>
      </c>
    </row>
    <row r="45" spans="1:3" x14ac:dyDescent="0.25">
      <c r="A45" t="s">
        <v>81</v>
      </c>
      <c r="B45" s="11">
        <v>1</v>
      </c>
      <c r="C45" t="s">
        <v>155</v>
      </c>
    </row>
    <row r="46" spans="1:3" x14ac:dyDescent="0.25">
      <c r="A46" t="s">
        <v>232</v>
      </c>
      <c r="B46" s="11">
        <v>1</v>
      </c>
    </row>
    <row r="47" spans="1:3" x14ac:dyDescent="0.25">
      <c r="A47" t="s">
        <v>233</v>
      </c>
      <c r="B47" s="11">
        <v>2</v>
      </c>
    </row>
    <row r="48" spans="1:3" x14ac:dyDescent="0.25">
      <c r="A48" t="s">
        <v>234</v>
      </c>
      <c r="B48" s="11">
        <v>3</v>
      </c>
    </row>
    <row r="49" spans="1:3" x14ac:dyDescent="0.25">
      <c r="A49" t="s">
        <v>235</v>
      </c>
      <c r="B49" s="11">
        <v>1</v>
      </c>
    </row>
    <row r="50" spans="1:3" x14ac:dyDescent="0.25">
      <c r="A50" t="s">
        <v>236</v>
      </c>
      <c r="B50" s="11">
        <v>2</v>
      </c>
    </row>
    <row r="51" spans="1:3" x14ac:dyDescent="0.25">
      <c r="A51" t="s">
        <v>237</v>
      </c>
      <c r="B51" s="11">
        <v>3</v>
      </c>
    </row>
    <row r="52" spans="1:3" x14ac:dyDescent="0.25">
      <c r="A52" t="s">
        <v>238</v>
      </c>
      <c r="B52" s="11">
        <v>1</v>
      </c>
    </row>
    <row r="53" spans="1:3" x14ac:dyDescent="0.25">
      <c r="A53" t="s">
        <v>239</v>
      </c>
      <c r="B53" s="11">
        <v>2</v>
      </c>
    </row>
    <row r="54" spans="1:3" x14ac:dyDescent="0.25">
      <c r="A54" t="s">
        <v>240</v>
      </c>
      <c r="B54" s="11">
        <v>3</v>
      </c>
    </row>
    <row r="55" spans="1:3" x14ac:dyDescent="0.25">
      <c r="A55" t="s">
        <v>226</v>
      </c>
      <c r="B55" s="11">
        <v>1</v>
      </c>
    </row>
    <row r="56" spans="1:3" x14ac:dyDescent="0.25">
      <c r="A56" t="s">
        <v>227</v>
      </c>
      <c r="B56" s="11">
        <v>2</v>
      </c>
    </row>
    <row r="57" spans="1:3" x14ac:dyDescent="0.25">
      <c r="A57" t="s">
        <v>228</v>
      </c>
      <c r="B57" s="11">
        <v>3</v>
      </c>
    </row>
    <row r="58" spans="1:3" x14ac:dyDescent="0.25">
      <c r="A58" t="s">
        <v>229</v>
      </c>
      <c r="B58" s="11">
        <v>1</v>
      </c>
    </row>
    <row r="59" spans="1:3" x14ac:dyDescent="0.25">
      <c r="A59" t="s">
        <v>230</v>
      </c>
      <c r="B59" s="11">
        <v>2</v>
      </c>
    </row>
    <row r="60" spans="1:3" x14ac:dyDescent="0.25">
      <c r="A60" t="s">
        <v>231</v>
      </c>
      <c r="B60" s="11">
        <v>3</v>
      </c>
    </row>
    <row r="61" spans="1:3" x14ac:dyDescent="0.25">
      <c r="A61" t="s">
        <v>223</v>
      </c>
      <c r="B61" s="11">
        <v>1</v>
      </c>
    </row>
    <row r="62" spans="1:3" x14ac:dyDescent="0.25">
      <c r="A62" t="s">
        <v>224</v>
      </c>
      <c r="B62" s="11">
        <v>2</v>
      </c>
    </row>
    <row r="63" spans="1:3" x14ac:dyDescent="0.25">
      <c r="A63" t="s">
        <v>225</v>
      </c>
      <c r="B63" s="11">
        <v>3</v>
      </c>
    </row>
    <row r="64" spans="1:3" x14ac:dyDescent="0.25">
      <c r="A64" t="s">
        <v>84</v>
      </c>
      <c r="B64" s="11">
        <v>1</v>
      </c>
      <c r="C64" t="s">
        <v>157</v>
      </c>
    </row>
    <row r="66" spans="1:3" x14ac:dyDescent="0.25">
      <c r="A66" t="s">
        <v>116</v>
      </c>
      <c r="B66" s="11" t="s">
        <v>163</v>
      </c>
      <c r="C66" t="s">
        <v>162</v>
      </c>
    </row>
    <row r="67" spans="1:3" x14ac:dyDescent="0.25">
      <c r="A67" t="s">
        <v>118</v>
      </c>
      <c r="B67" s="11" t="s">
        <v>163</v>
      </c>
      <c r="C67" t="s">
        <v>162</v>
      </c>
    </row>
    <row r="68" spans="1:3" x14ac:dyDescent="0.25">
      <c r="A68" t="s">
        <v>122</v>
      </c>
      <c r="B68" s="11" t="s">
        <v>163</v>
      </c>
      <c r="C68" t="s">
        <v>162</v>
      </c>
    </row>
    <row r="69" spans="1:3" x14ac:dyDescent="0.25">
      <c r="A69" t="s">
        <v>88</v>
      </c>
      <c r="B69" s="11" t="s">
        <v>163</v>
      </c>
      <c r="C69" t="s">
        <v>162</v>
      </c>
    </row>
    <row r="70" spans="1:3" x14ac:dyDescent="0.25">
      <c r="A70" t="s">
        <v>89</v>
      </c>
      <c r="B70" s="11" t="s">
        <v>163</v>
      </c>
      <c r="C70" t="s">
        <v>162</v>
      </c>
    </row>
    <row r="71" spans="1:3" x14ac:dyDescent="0.25">
      <c r="A71" t="s">
        <v>115</v>
      </c>
      <c r="B71" s="11" t="s">
        <v>163</v>
      </c>
      <c r="C71" t="s">
        <v>162</v>
      </c>
    </row>
    <row r="72" spans="1:3" x14ac:dyDescent="0.25">
      <c r="A72" t="s">
        <v>120</v>
      </c>
      <c r="B72" s="11" t="s">
        <v>163</v>
      </c>
      <c r="C72" t="s">
        <v>162</v>
      </c>
    </row>
    <row r="73" spans="1:3" x14ac:dyDescent="0.25">
      <c r="A73" t="s">
        <v>121</v>
      </c>
      <c r="B73" s="11" t="s">
        <v>163</v>
      </c>
      <c r="C73" t="s">
        <v>162</v>
      </c>
    </row>
    <row r="74" spans="1:3" x14ac:dyDescent="0.25">
      <c r="A74" t="s">
        <v>117</v>
      </c>
      <c r="B74" s="11" t="s">
        <v>163</v>
      </c>
      <c r="C74" t="s">
        <v>162</v>
      </c>
    </row>
    <row r="75" spans="1:3" x14ac:dyDescent="0.25">
      <c r="A75" t="s">
        <v>119</v>
      </c>
      <c r="B75" s="11" t="s">
        <v>163</v>
      </c>
      <c r="C75" t="s">
        <v>162</v>
      </c>
    </row>
    <row r="76" spans="1:3" x14ac:dyDescent="0.25">
      <c r="A76" t="s">
        <v>87</v>
      </c>
      <c r="B76" s="11" t="s">
        <v>163</v>
      </c>
      <c r="C76" t="s">
        <v>162</v>
      </c>
    </row>
    <row r="77" spans="1:3" x14ac:dyDescent="0.25">
      <c r="A77" t="s">
        <v>100</v>
      </c>
      <c r="B77" s="11" t="s">
        <v>163</v>
      </c>
      <c r="C77" t="s">
        <v>162</v>
      </c>
    </row>
    <row r="78" spans="1:3" x14ac:dyDescent="0.25">
      <c r="A78" t="s">
        <v>101</v>
      </c>
      <c r="B78" s="11" t="s">
        <v>163</v>
      </c>
      <c r="C78" t="s">
        <v>162</v>
      </c>
    </row>
    <row r="79" spans="1:3" x14ac:dyDescent="0.25">
      <c r="A79" t="s">
        <v>102</v>
      </c>
      <c r="B79" s="11" t="s">
        <v>163</v>
      </c>
      <c r="C79" t="s">
        <v>162</v>
      </c>
    </row>
    <row r="80" spans="1:3" x14ac:dyDescent="0.25">
      <c r="A80" t="s">
        <v>123</v>
      </c>
      <c r="B80" s="11" t="s">
        <v>163</v>
      </c>
      <c r="C80" t="s">
        <v>162</v>
      </c>
    </row>
    <row r="81" spans="1:3" x14ac:dyDescent="0.25">
      <c r="A81" t="s">
        <v>124</v>
      </c>
      <c r="B81" s="11" t="s">
        <v>163</v>
      </c>
      <c r="C81" t="s">
        <v>162</v>
      </c>
    </row>
    <row r="82" spans="1:3" x14ac:dyDescent="0.25">
      <c r="A82" t="s">
        <v>125</v>
      </c>
      <c r="B82" s="11" t="s">
        <v>163</v>
      </c>
      <c r="C82" t="s">
        <v>162</v>
      </c>
    </row>
    <row r="83" spans="1:3" x14ac:dyDescent="0.25">
      <c r="A83" t="s">
        <v>126</v>
      </c>
      <c r="B83" s="11" t="s">
        <v>163</v>
      </c>
      <c r="C83" t="s">
        <v>162</v>
      </c>
    </row>
    <row r="84" spans="1:3" x14ac:dyDescent="0.25">
      <c r="A84" t="s">
        <v>92</v>
      </c>
      <c r="B84" s="11" t="s">
        <v>163</v>
      </c>
      <c r="C84" t="s">
        <v>162</v>
      </c>
    </row>
    <row r="85" spans="1:3" x14ac:dyDescent="0.25">
      <c r="A85" t="s">
        <v>93</v>
      </c>
      <c r="B85" s="11" t="s">
        <v>163</v>
      </c>
      <c r="C85" t="s">
        <v>162</v>
      </c>
    </row>
    <row r="86" spans="1:3" x14ac:dyDescent="0.25">
      <c r="A86" t="s">
        <v>94</v>
      </c>
      <c r="B86" s="11" t="s">
        <v>163</v>
      </c>
      <c r="C86" t="s">
        <v>162</v>
      </c>
    </row>
    <row r="87" spans="1:3" x14ac:dyDescent="0.25">
      <c r="A87" t="s">
        <v>95</v>
      </c>
      <c r="B87" s="11" t="s">
        <v>163</v>
      </c>
      <c r="C87" t="s">
        <v>162</v>
      </c>
    </row>
    <row r="88" spans="1:3" x14ac:dyDescent="0.25">
      <c r="A88" t="s">
        <v>96</v>
      </c>
      <c r="B88" s="11" t="s">
        <v>163</v>
      </c>
      <c r="C88" t="s">
        <v>162</v>
      </c>
    </row>
    <row r="89" spans="1:3" x14ac:dyDescent="0.25">
      <c r="A89" t="s">
        <v>97</v>
      </c>
      <c r="B89" s="11" t="s">
        <v>163</v>
      </c>
      <c r="C89" t="s">
        <v>162</v>
      </c>
    </row>
    <row r="90" spans="1:3" x14ac:dyDescent="0.25">
      <c r="A90" t="s">
        <v>98</v>
      </c>
      <c r="B90" s="11" t="s">
        <v>163</v>
      </c>
      <c r="C90" t="s">
        <v>162</v>
      </c>
    </row>
    <row r="91" spans="1:3" x14ac:dyDescent="0.25">
      <c r="A91" t="s">
        <v>99</v>
      </c>
      <c r="B91" s="11" t="s">
        <v>163</v>
      </c>
      <c r="C91" t="s">
        <v>162</v>
      </c>
    </row>
    <row r="92" spans="1:3" x14ac:dyDescent="0.25">
      <c r="A92" t="s">
        <v>81</v>
      </c>
      <c r="B92" s="11" t="s">
        <v>163</v>
      </c>
      <c r="C92" t="s">
        <v>162</v>
      </c>
    </row>
    <row r="93" spans="1:3" x14ac:dyDescent="0.25">
      <c r="A93" t="s">
        <v>90</v>
      </c>
      <c r="B93" s="11" t="s">
        <v>163</v>
      </c>
      <c r="C93" t="s">
        <v>162</v>
      </c>
    </row>
    <row r="94" spans="1:3" x14ac:dyDescent="0.25">
      <c r="A94" t="s">
        <v>110</v>
      </c>
      <c r="B94" s="11" t="s">
        <v>163</v>
      </c>
      <c r="C94" t="s">
        <v>162</v>
      </c>
    </row>
    <row r="95" spans="1:3" x14ac:dyDescent="0.25">
      <c r="A95" t="s">
        <v>111</v>
      </c>
      <c r="B95" s="11" t="s">
        <v>163</v>
      </c>
      <c r="C95" t="s">
        <v>162</v>
      </c>
    </row>
    <row r="96" spans="1:3" x14ac:dyDescent="0.25">
      <c r="A96" t="s">
        <v>112</v>
      </c>
      <c r="B96" s="11" t="s">
        <v>163</v>
      </c>
      <c r="C96" t="s">
        <v>162</v>
      </c>
    </row>
    <row r="97" spans="1:3" x14ac:dyDescent="0.25">
      <c r="A97" t="s">
        <v>113</v>
      </c>
      <c r="B97" s="11" t="s">
        <v>163</v>
      </c>
      <c r="C97" t="s">
        <v>162</v>
      </c>
    </row>
    <row r="98" spans="1:3" x14ac:dyDescent="0.25">
      <c r="A98" t="s">
        <v>114</v>
      </c>
      <c r="B98" s="11" t="s">
        <v>163</v>
      </c>
      <c r="C98" t="s">
        <v>162</v>
      </c>
    </row>
    <row r="99" spans="1:3" x14ac:dyDescent="0.25">
      <c r="A99" t="s">
        <v>91</v>
      </c>
      <c r="B99" s="11" t="s">
        <v>163</v>
      </c>
      <c r="C99" t="s">
        <v>162</v>
      </c>
    </row>
    <row r="100" spans="1:3" x14ac:dyDescent="0.25">
      <c r="A100" t="s">
        <v>103</v>
      </c>
      <c r="B100" s="11" t="s">
        <v>163</v>
      </c>
      <c r="C100" t="s">
        <v>162</v>
      </c>
    </row>
    <row r="101" spans="1:3" x14ac:dyDescent="0.25">
      <c r="A101" t="s">
        <v>104</v>
      </c>
      <c r="B101" s="11" t="s">
        <v>163</v>
      </c>
      <c r="C101" t="s">
        <v>162</v>
      </c>
    </row>
    <row r="102" spans="1:3" x14ac:dyDescent="0.25">
      <c r="A102" t="s">
        <v>105</v>
      </c>
      <c r="B102" s="11" t="s">
        <v>163</v>
      </c>
      <c r="C102" t="s">
        <v>162</v>
      </c>
    </row>
    <row r="103" spans="1:3" x14ac:dyDescent="0.25">
      <c r="A103" t="s">
        <v>106</v>
      </c>
      <c r="B103" s="11" t="s">
        <v>163</v>
      </c>
      <c r="C103" t="s">
        <v>162</v>
      </c>
    </row>
    <row r="104" spans="1:3" x14ac:dyDescent="0.25">
      <c r="A104" t="s">
        <v>107</v>
      </c>
      <c r="B104" s="11" t="s">
        <v>163</v>
      </c>
      <c r="C104" t="s">
        <v>162</v>
      </c>
    </row>
    <row r="105" spans="1:3" x14ac:dyDescent="0.25">
      <c r="A105" t="s">
        <v>108</v>
      </c>
      <c r="B105" s="11" t="s">
        <v>163</v>
      </c>
      <c r="C105" t="s">
        <v>162</v>
      </c>
    </row>
    <row r="106" spans="1:3" x14ac:dyDescent="0.25">
      <c r="A106" t="s">
        <v>109</v>
      </c>
      <c r="B106" s="11" t="s">
        <v>163</v>
      </c>
      <c r="C106" t="s">
        <v>162</v>
      </c>
    </row>
  </sheetData>
  <sortState xmlns:xlrd2="http://schemas.microsoft.com/office/spreadsheetml/2017/richdata2" ref="A4:C64">
    <sortCondition ref="A4:A64"/>
  </sortState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Normal="100" workbookViewId="0">
      <selection activeCell="I42" sqref="I42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1CD20-EDD1-418B-9B4D-3F415E0DF857}">
  <dimension ref="A1:M43"/>
  <sheetViews>
    <sheetView workbookViewId="0">
      <selection activeCell="K22" sqref="K22"/>
    </sheetView>
  </sheetViews>
  <sheetFormatPr defaultColWidth="8.7109375" defaultRowHeight="15" x14ac:dyDescent="0.25"/>
  <cols>
    <col min="1" max="1" width="10.28515625" style="14" bestFit="1" customWidth="1"/>
    <col min="2" max="3" width="8.7109375" style="14"/>
    <col min="4" max="4" width="18" style="14" bestFit="1" customWidth="1"/>
    <col min="5" max="5" width="10.42578125" style="14" bestFit="1" customWidth="1"/>
    <col min="6" max="6" width="12" style="14" bestFit="1" customWidth="1"/>
    <col min="7" max="7" width="8.7109375" style="14"/>
    <col min="8" max="8" width="17.28515625" style="14" bestFit="1" customWidth="1"/>
    <col min="9" max="16384" width="8.7109375" style="14"/>
  </cols>
  <sheetData>
    <row r="1" spans="1:13" x14ac:dyDescent="0.25">
      <c r="J1" s="19" t="s">
        <v>63</v>
      </c>
      <c r="K1" s="19" t="s">
        <v>64</v>
      </c>
    </row>
    <row r="2" spans="1:13" x14ac:dyDescent="0.25">
      <c r="A2" s="14" t="s">
        <v>22</v>
      </c>
      <c r="B2" s="14">
        <v>1</v>
      </c>
      <c r="C2" s="15">
        <f>'EPR2021 Assessment &amp; Report'!D31-('EPR2021 Assessment &amp; Report'!D27+'EPR2021 Assessment &amp; Report'!D28)</f>
        <v>15393.804002589986</v>
      </c>
      <c r="E2" s="14" t="s">
        <v>43</v>
      </c>
      <c r="F2" s="15">
        <f>PI()*70^2</f>
        <v>15393.804002589986</v>
      </c>
      <c r="G2" s="14" t="s">
        <v>42</v>
      </c>
      <c r="H2" s="15">
        <f>SUM('EPR2021 Assessment &amp; Report'!D5:D25)</f>
        <v>15000</v>
      </c>
      <c r="J2" s="19">
        <f>F2*1.05</f>
        <v>16163.494202719487</v>
      </c>
      <c r="K2" s="14">
        <f>F2/1.05</f>
        <v>14660.765716752367</v>
      </c>
      <c r="M2" s="14" t="str">
        <f>IF(ISNUMBER(H2),IF(AND(H2&gt;K2,H2&lt;J2),"GOOD","ERROR"),"ERROR")</f>
        <v>GOOD</v>
      </c>
    </row>
    <row r="3" spans="1:13" x14ac:dyDescent="0.25">
      <c r="B3" s="14">
        <v>2</v>
      </c>
      <c r="C3" s="15">
        <f>'EPR2021 Assessment &amp; Report'!D27</f>
        <v>0</v>
      </c>
    </row>
    <row r="4" spans="1:13" x14ac:dyDescent="0.25">
      <c r="B4" s="14">
        <v>3</v>
      </c>
      <c r="C4" s="15">
        <f>'EPR2021 Assessment &amp; Report'!D28</f>
        <v>0</v>
      </c>
    </row>
    <row r="5" spans="1:13" x14ac:dyDescent="0.25">
      <c r="A5" s="14" t="s">
        <v>25</v>
      </c>
      <c r="B5" s="14">
        <v>1</v>
      </c>
      <c r="C5" s="15">
        <f>'EPR2021 Assessment &amp; Report'!D32-('EPR2021 Assessment &amp; Report'!G27+'EPR2021 Assessment &amp; Report'!G28)</f>
        <v>125663.70614359173</v>
      </c>
      <c r="E5" s="14" t="s">
        <v>43</v>
      </c>
      <c r="F5" s="15">
        <f>PI()*200^2</f>
        <v>125663.70614359173</v>
      </c>
      <c r="G5" s="14" t="s">
        <v>42</v>
      </c>
      <c r="H5" s="15">
        <f>SUM('EPR2021 Assessment &amp; Report'!G5:G25)</f>
        <v>125663.70614359173</v>
      </c>
      <c r="J5" s="14">
        <f>F5*1.05</f>
        <v>131946.89145077131</v>
      </c>
      <c r="K5" s="14">
        <f>F5/1.05</f>
        <v>119679.72013675403</v>
      </c>
      <c r="M5" s="14" t="str">
        <f t="shared" ref="M5" si="0">IF(AND(H5&gt;K5,H5&lt;J5),"GOOD","ERROR")</f>
        <v>GOOD</v>
      </c>
    </row>
    <row r="6" spans="1:13" x14ac:dyDescent="0.25">
      <c r="B6" s="14">
        <v>2</v>
      </c>
      <c r="C6" s="15">
        <f>'EPR2021 Assessment &amp; Report'!G27</f>
        <v>0</v>
      </c>
    </row>
    <row r="7" spans="1:13" x14ac:dyDescent="0.25">
      <c r="B7" s="14">
        <v>3</v>
      </c>
      <c r="C7" s="15">
        <f>'EPR2021 Assessment &amp; Report'!G28</f>
        <v>0</v>
      </c>
    </row>
    <row r="10" spans="1:13" x14ac:dyDescent="0.25">
      <c r="A10" s="14" t="s">
        <v>41</v>
      </c>
      <c r="B10" s="14">
        <f>(0.5*((C4+(0.5*C3))/F2))+(0.5*((C7+(0.5*C6))/F5))</f>
        <v>0</v>
      </c>
    </row>
    <row r="13" spans="1:13" x14ac:dyDescent="0.25">
      <c r="B13" s="19" t="s">
        <v>7</v>
      </c>
      <c r="D13" s="28" t="s">
        <v>50</v>
      </c>
      <c r="E13" s="14" t="s">
        <v>45</v>
      </c>
      <c r="F13" s="16" t="s">
        <v>46</v>
      </c>
      <c r="G13" s="16" t="s">
        <v>47</v>
      </c>
      <c r="H13" s="27" t="s">
        <v>49</v>
      </c>
    </row>
    <row r="14" spans="1:13" x14ac:dyDescent="0.25">
      <c r="A14" s="14" t="s">
        <v>0</v>
      </c>
      <c r="B14" s="21">
        <f>IF(AND(M2="GOOD",M5="GOOD"),IF(ISNUMBER(B10),ROUND(18*B10+50,0),"ERROR"),"ERROR")</f>
        <v>50</v>
      </c>
      <c r="C14" s="14" t="s">
        <v>44</v>
      </c>
      <c r="D14" s="17">
        <f>'Front Page'!F6</f>
        <v>0</v>
      </c>
      <c r="E14" s="16">
        <f>IF((D14+6)&gt;B14,D14+6,0)</f>
        <v>0</v>
      </c>
      <c r="F14" s="17">
        <f>IF(B14&gt;(D14+12.999),(0.5*(B14+D14))+4.5,0)</f>
        <v>29.5</v>
      </c>
      <c r="G14" s="17">
        <f>IF((E14+F14)&gt;0,E14+F14,B14)</f>
        <v>29.5</v>
      </c>
      <c r="H14" s="20">
        <f>IF(AND(M2="GOOD",M5="GOOD"),IF(ISNUMBER(G14),IF(G14&gt;45,G14,45),"ERROR"),"ERROR")</f>
        <v>45</v>
      </c>
    </row>
    <row r="15" spans="1:13" x14ac:dyDescent="0.25">
      <c r="A15" s="14" t="s">
        <v>11</v>
      </c>
      <c r="B15" s="21">
        <f>IF(AND(M2="GOOD",M5="GOOD"),IF(ISNUMBER(B10),ROUND(17*B10+44,0),"ERROR"),"ERROR")</f>
        <v>44</v>
      </c>
      <c r="C15" s="14" t="s">
        <v>44</v>
      </c>
      <c r="D15" s="16">
        <f>'Front Page'!F7</f>
        <v>0</v>
      </c>
      <c r="E15" s="16">
        <f>IF((D15+3)&gt;B15,D15+3,0)</f>
        <v>0</v>
      </c>
      <c r="F15" s="17">
        <f>IF(B15&gt;(D15+9.999),(0.5*(B15+D15))+3,0)</f>
        <v>25</v>
      </c>
      <c r="G15" s="17">
        <f t="shared" ref="G15:G16" si="1">IF((E15+F15)&gt;0,E15+F15,B15)</f>
        <v>25</v>
      </c>
      <c r="H15" s="20">
        <f>IF(AND(M2="GOOD",M5="GOOD"),IF(ISNUMBER(G15),IF(G15&gt;40,G15,40),"ERROR"),"ERROR")</f>
        <v>40</v>
      </c>
    </row>
    <row r="16" spans="1:13" x14ac:dyDescent="0.25">
      <c r="A16" s="14" t="s">
        <v>4</v>
      </c>
      <c r="B16" s="21">
        <f>IF(AND(M2="GOOD",M5="GOOD"),IF(ISNUMBER(B10),ROUND(17*B10+39,0),"ERROR"),"ERROR")</f>
        <v>39</v>
      </c>
      <c r="C16" s="14" t="s">
        <v>44</v>
      </c>
      <c r="D16" s="16">
        <f>'Front Page'!F8</f>
        <v>0</v>
      </c>
      <c r="E16" s="16">
        <f>IF((D16+3)&gt;B16,D16+3,0)</f>
        <v>0</v>
      </c>
      <c r="F16" s="17">
        <f>IF(B16&gt;(D16+9.999),(0.5*(B16+D16))+3,0)</f>
        <v>22.5</v>
      </c>
      <c r="G16" s="17">
        <f t="shared" si="1"/>
        <v>22.5</v>
      </c>
      <c r="H16" s="20">
        <f>IF(AND(M2="GOOD",M5="GOOD"),IF(ISNUMBER(G16),IF(G16&gt;35,G16,35),"ERROR"),"ERROR")</f>
        <v>35</v>
      </c>
    </row>
    <row r="21" spans="3:4" x14ac:dyDescent="0.25">
      <c r="C21" s="14" cm="1">
        <f t="array" ref="C21:C41">IF(('EPR2021 Assessment &amp; Report'!C5:C25)="Manual",1,0)</f>
        <v>0</v>
      </c>
      <c r="D21" s="14" cm="1">
        <f t="array" ref="D21:D41">IF(('EPR2021 Assessment &amp; Report'!F5:F25)="Manual",1,0)</f>
        <v>0</v>
      </c>
    </row>
    <row r="22" spans="3:4" x14ac:dyDescent="0.25">
      <c r="C22" s="14">
        <v>0</v>
      </c>
      <c r="D22" s="14">
        <v>0</v>
      </c>
    </row>
    <row r="23" spans="3:4" x14ac:dyDescent="0.25">
      <c r="C23" s="14">
        <v>0</v>
      </c>
      <c r="D23" s="14">
        <v>0</v>
      </c>
    </row>
    <row r="24" spans="3:4" x14ac:dyDescent="0.25">
      <c r="C24" s="14">
        <v>0</v>
      </c>
      <c r="D24" s="14">
        <v>0</v>
      </c>
    </row>
    <row r="25" spans="3:4" x14ac:dyDescent="0.25">
      <c r="C25" s="14">
        <v>0</v>
      </c>
      <c r="D25" s="14">
        <v>0</v>
      </c>
    </row>
    <row r="26" spans="3:4" x14ac:dyDescent="0.25">
      <c r="C26" s="14">
        <v>0</v>
      </c>
      <c r="D26" s="14">
        <v>0</v>
      </c>
    </row>
    <row r="27" spans="3:4" x14ac:dyDescent="0.25">
      <c r="C27" s="14">
        <v>0</v>
      </c>
      <c r="D27" s="14">
        <v>0</v>
      </c>
    </row>
    <row r="28" spans="3:4" x14ac:dyDescent="0.25">
      <c r="C28" s="14">
        <v>0</v>
      </c>
      <c r="D28" s="14">
        <v>0</v>
      </c>
    </row>
    <row r="29" spans="3:4" x14ac:dyDescent="0.25">
      <c r="C29" s="14">
        <v>0</v>
      </c>
      <c r="D29" s="14">
        <v>0</v>
      </c>
    </row>
    <row r="30" spans="3:4" x14ac:dyDescent="0.25">
      <c r="C30" s="14">
        <v>0</v>
      </c>
      <c r="D30" s="14">
        <v>0</v>
      </c>
    </row>
    <row r="31" spans="3:4" x14ac:dyDescent="0.25">
      <c r="C31" s="14">
        <v>0</v>
      </c>
      <c r="D31" s="14">
        <v>0</v>
      </c>
    </row>
    <row r="32" spans="3:4" x14ac:dyDescent="0.25">
      <c r="C32" s="14">
        <v>0</v>
      </c>
      <c r="D32" s="14">
        <v>0</v>
      </c>
    </row>
    <row r="33" spans="3:4" x14ac:dyDescent="0.25">
      <c r="C33" s="14">
        <v>0</v>
      </c>
      <c r="D33" s="14">
        <v>0</v>
      </c>
    </row>
    <row r="34" spans="3:4" x14ac:dyDescent="0.25">
      <c r="C34" s="14">
        <v>0</v>
      </c>
      <c r="D34" s="14">
        <v>0</v>
      </c>
    </row>
    <row r="35" spans="3:4" x14ac:dyDescent="0.25">
      <c r="C35" s="14">
        <v>0</v>
      </c>
      <c r="D35" s="14">
        <v>0</v>
      </c>
    </row>
    <row r="36" spans="3:4" x14ac:dyDescent="0.25">
      <c r="C36" s="14">
        <v>0</v>
      </c>
      <c r="D36" s="14">
        <v>0</v>
      </c>
    </row>
    <row r="37" spans="3:4" x14ac:dyDescent="0.25">
      <c r="C37" s="14">
        <v>0</v>
      </c>
      <c r="D37" s="14">
        <v>0</v>
      </c>
    </row>
    <row r="38" spans="3:4" x14ac:dyDescent="0.25">
      <c r="C38" s="14">
        <v>0</v>
      </c>
      <c r="D38" s="14">
        <v>0</v>
      </c>
    </row>
    <row r="39" spans="3:4" x14ac:dyDescent="0.25">
      <c r="C39" s="14">
        <v>0</v>
      </c>
      <c r="D39" s="14">
        <v>0</v>
      </c>
    </row>
    <row r="40" spans="3:4" x14ac:dyDescent="0.25">
      <c r="C40" s="14">
        <v>0</v>
      </c>
      <c r="D40" s="14">
        <v>0</v>
      </c>
    </row>
    <row r="41" spans="3:4" x14ac:dyDescent="0.25">
      <c r="C41" s="14">
        <v>0</v>
      </c>
      <c r="D41" s="14">
        <v>0</v>
      </c>
    </row>
    <row r="43" spans="3:4" x14ac:dyDescent="0.25">
      <c r="C43" s="14">
        <f>SUM(_xlfn.ANCHORARRAY(C21))</f>
        <v>0</v>
      </c>
      <c r="D43" s="14">
        <f>SUM(_xlfn.ANCHORARRAY(D21))</f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F9D50D3E744941B65FF0A1FB85D649" ma:contentTypeVersion="4" ma:contentTypeDescription="Create a new document." ma:contentTypeScope="" ma:versionID="e0d69c38732537754b218752f73d9afa">
  <xsd:schema xmlns:xsd="http://www.w3.org/2001/XMLSchema" xmlns:xs="http://www.w3.org/2001/XMLSchema" xmlns:p="http://schemas.microsoft.com/office/2006/metadata/properties" xmlns:ns2="9671ae8e-33fa-45b3-98bf-09e7f2031ec5" xmlns:ns3="0ad578c7-0c9d-44d1-a3f3-fe5c4550a566" targetNamespace="http://schemas.microsoft.com/office/2006/metadata/properties" ma:root="true" ma:fieldsID="0930cbf47c05a9f0d516d9a2f5bc6d2c" ns2:_="" ns3:_="">
    <xsd:import namespace="9671ae8e-33fa-45b3-98bf-09e7f2031ec5"/>
    <xsd:import namespace="0ad578c7-0c9d-44d1-a3f3-fe5c4550a5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71ae8e-33fa-45b3-98bf-09e7f2031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d578c7-0c9d-44d1-a3f3-fe5c4550a56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789174-1A50-4C9A-8D49-BE0FCC040E9B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terms/"/>
    <ds:schemaRef ds:uri="9671ae8e-33fa-45b3-98bf-09e7f2031ec5"/>
    <ds:schemaRef ds:uri="http://schemas.microsoft.com/office/2006/metadata/properties"/>
    <ds:schemaRef ds:uri="0ad578c7-0c9d-44d1-a3f3-fe5c4550a566"/>
    <ds:schemaRef ds:uri="http://www.w3.org/XML/1998/namespace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D8EC9F4D-2AAF-424D-9AB8-1458BC871D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9E7BBF-6AC5-4693-B1DD-D2A3174882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71ae8e-33fa-45b3-98bf-09e7f2031ec5"/>
    <ds:schemaRef ds:uri="0ad578c7-0c9d-44d1-a3f3-fe5c4550a5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 Page</vt:lpstr>
      <vt:lpstr>EPR2021 Assessment &amp; Report</vt:lpstr>
      <vt:lpstr>Refs</vt:lpstr>
      <vt:lpstr>Add zoning map</vt:lpstr>
      <vt:lpstr>Tim Calc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</dc:creator>
  <cp:keywords/>
  <dc:description/>
  <cp:lastModifiedBy>Tim Murray</cp:lastModifiedBy>
  <cp:revision/>
  <dcterms:created xsi:type="dcterms:W3CDTF">2016-12-22T00:51:12Z</dcterms:created>
  <dcterms:modified xsi:type="dcterms:W3CDTF">2022-08-29T23:52:21Z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0x01010004F9D50D3E744941B65FF0A1FB85D649</vt:lpwstr>
  </property>
</Properties>
</file>