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Home\00-JOBBSØKING\Tools\Excel\Projects\Elections in Ohio\"/>
    </mc:Choice>
  </mc:AlternateContent>
  <xr:revisionPtr revIDLastSave="0" documentId="13_ncr:1_{9B7996C5-7526-406C-80A9-0651A3349FCA}" xr6:coauthVersionLast="47" xr6:coauthVersionMax="47" xr10:uidLastSave="{00000000-0000-0000-0000-000000000000}"/>
  <bookViews>
    <workbookView xWindow="-120" yWindow="-120" windowWidth="29040" windowHeight="15840" tabRatio="794" activeTab="10" xr2:uid="{00000000-000D-0000-FFFF-FFFF00000000}"/>
  </bookViews>
  <sheets>
    <sheet name="President NAT" sheetId="5" r:id="rId1"/>
    <sheet name="President OH" sheetId="2" r:id="rId2"/>
    <sheet name="President" sheetId="1" r:id="rId3"/>
    <sheet name="President 2" sheetId="6" r:id="rId4"/>
    <sheet name="Governor" sheetId="9" r:id="rId5"/>
    <sheet name="Class 1" sheetId="10" r:id="rId6"/>
    <sheet name="Class 3" sheetId="11" r:id="rId7"/>
    <sheet name="Both Classes" sheetId="13" r:id="rId8"/>
    <sheet name="FULL SHEET" sheetId="12" r:id="rId9"/>
    <sheet name="Elections Shown" sheetId="3" r:id="rId10"/>
    <sheet name="Explainations and conclusions" sheetId="7" r:id="rId11"/>
    <sheet name="Sheet1" sheetId="8" r:id="rId12"/>
  </sheets>
  <definedNames>
    <definedName name="ExternalData_1" localSheetId="5" hidden="1">'Class 1'!$A$1:$N$23</definedName>
    <definedName name="ExternalData_1" localSheetId="6" hidden="1">'Class 3'!$A$1:$N$27</definedName>
    <definedName name="ExternalData_1" localSheetId="4" hidden="1">Governor!$A$1:$K$96</definedName>
    <definedName name="ExternalData_1" localSheetId="0" hidden="1">'President NAT'!$A$1:$I$40</definedName>
    <definedName name="ExternalData_1" localSheetId="1" hidden="1">'President OH'!$A$4:$N$44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2" l="1"/>
  <c r="N4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M3" i="12" a="1"/>
  <c r="M3" i="12" s="1"/>
  <c r="M4" i="12" a="1"/>
  <c r="M4" i="12" s="1"/>
  <c r="M5" i="12" a="1"/>
  <c r="M5" i="12" s="1"/>
  <c r="M6" i="12" a="1"/>
  <c r="M6" i="12" s="1"/>
  <c r="M7" i="12" a="1"/>
  <c r="M7" i="12" s="1"/>
  <c r="M8" i="12" a="1"/>
  <c r="M8" i="12" s="1"/>
  <c r="M9" i="12" a="1"/>
  <c r="M9" i="12" s="1"/>
  <c r="M10" i="12" a="1"/>
  <c r="M10" i="12" s="1"/>
  <c r="M11" i="12" a="1"/>
  <c r="M11" i="12" s="1"/>
  <c r="M12" i="12" a="1"/>
  <c r="M12" i="12" s="1"/>
  <c r="M13" i="12" a="1"/>
  <c r="M13" i="12" s="1"/>
  <c r="M14" i="12" a="1"/>
  <c r="M14" i="12" s="1"/>
  <c r="M15" i="12" a="1"/>
  <c r="M15" i="12" s="1"/>
  <c r="M16" i="12" a="1"/>
  <c r="M16" i="12" s="1"/>
  <c r="M17" i="12" a="1"/>
  <c r="M17" i="12" s="1"/>
  <c r="M18" i="12" a="1"/>
  <c r="M18" i="12" s="1"/>
  <c r="M19" i="12" a="1"/>
  <c r="M19" i="12" s="1"/>
  <c r="M20" i="12" a="1"/>
  <c r="M20" i="12" s="1"/>
  <c r="M21" i="12" a="1"/>
  <c r="M21" i="12" s="1"/>
  <c r="M22" i="12" a="1"/>
  <c r="M22" i="12" s="1"/>
  <c r="M23" i="12" a="1"/>
  <c r="M23" i="12" s="1"/>
  <c r="M24" i="12" a="1"/>
  <c r="M24" i="12" s="1"/>
  <c r="M25" i="12" a="1"/>
  <c r="M25" i="12" s="1"/>
  <c r="M26" i="12" a="1"/>
  <c r="M26" i="12" s="1"/>
  <c r="M27" i="12" a="1"/>
  <c r="M27" i="12" s="1"/>
  <c r="M28" i="12" a="1"/>
  <c r="M28" i="12" s="1"/>
  <c r="M29" i="12" a="1"/>
  <c r="M29" i="12" s="1"/>
  <c r="M30" i="12" a="1"/>
  <c r="M30" i="12" s="1"/>
  <c r="M31" i="12" a="1"/>
  <c r="M31" i="12" s="1"/>
  <c r="M32" i="12" a="1"/>
  <c r="M32" i="12" s="1"/>
  <c r="M33" i="12" a="1"/>
  <c r="M33" i="12" s="1"/>
  <c r="M34" i="12" a="1"/>
  <c r="M34" i="12" s="1"/>
  <c r="M35" i="12" a="1"/>
  <c r="M35" i="12" s="1"/>
  <c r="M36" i="12" a="1"/>
  <c r="M36" i="12" s="1"/>
  <c r="M37" i="12" a="1"/>
  <c r="M37" i="12" s="1"/>
  <c r="M38" i="12" a="1"/>
  <c r="M38" i="12" s="1"/>
  <c r="M39" i="12" a="1"/>
  <c r="M39" i="12" s="1"/>
  <c r="M40" i="12" a="1"/>
  <c r="M40" i="12" s="1"/>
  <c r="M41" i="12" a="1"/>
  <c r="M41" i="12" s="1"/>
  <c r="M42" i="12" a="1"/>
  <c r="M42" i="12" s="1"/>
  <c r="M43" i="12" a="1"/>
  <c r="M43" i="12" s="1"/>
  <c r="M44" i="12" a="1"/>
  <c r="M44" i="12" s="1"/>
  <c r="M45" i="12" a="1"/>
  <c r="M45" i="12" s="1"/>
  <c r="M46" i="12" a="1"/>
  <c r="M46" i="12" s="1"/>
  <c r="M47" i="12" a="1"/>
  <c r="M47" i="12" s="1"/>
  <c r="M48" i="12" a="1"/>
  <c r="M48" i="12" s="1"/>
  <c r="M49" i="12" a="1"/>
  <c r="M49" i="12" s="1"/>
  <c r="M50" i="12" a="1"/>
  <c r="M50" i="12" s="1"/>
  <c r="M51" i="12" a="1"/>
  <c r="M51" i="12" s="1"/>
  <c r="M52" i="12" a="1"/>
  <c r="M52" i="12" s="1"/>
  <c r="M53" i="12" a="1"/>
  <c r="M53" i="12" s="1"/>
  <c r="M54" i="12" a="1"/>
  <c r="M54" i="12" s="1"/>
  <c r="M55" i="12" a="1"/>
  <c r="M55" i="12" s="1"/>
  <c r="M56" i="12" a="1"/>
  <c r="M56" i="12" s="1"/>
  <c r="M57" i="12" a="1"/>
  <c r="M57" i="12" s="1"/>
  <c r="M58" i="12" a="1"/>
  <c r="M58" i="12" s="1"/>
  <c r="M59" i="12" a="1"/>
  <c r="M59" i="12" s="1"/>
  <c r="M60" i="12" a="1"/>
  <c r="M60" i="12" s="1"/>
  <c r="M61" i="12" a="1"/>
  <c r="M61" i="12" s="1"/>
  <c r="M62" i="12" a="1"/>
  <c r="M62" i="12" s="1"/>
  <c r="M63" i="12" a="1"/>
  <c r="M63" i="12" s="1"/>
  <c r="M64" i="12" a="1"/>
  <c r="M64" i="12" s="1"/>
  <c r="M65" i="12" a="1"/>
  <c r="M65" i="12" s="1"/>
  <c r="M66" i="12" a="1"/>
  <c r="M66" i="12" s="1"/>
  <c r="M67" i="12" a="1"/>
  <c r="M67" i="12" s="1"/>
  <c r="M68" i="12" a="1"/>
  <c r="M68" i="12" s="1"/>
  <c r="M69" i="12" a="1"/>
  <c r="M69" i="12" s="1"/>
  <c r="M70" i="12" a="1"/>
  <c r="M70" i="12" s="1"/>
  <c r="M71" i="12" a="1"/>
  <c r="M71" i="12" s="1"/>
  <c r="M72" i="12" a="1"/>
  <c r="M72" i="12" s="1"/>
  <c r="M73" i="12" a="1"/>
  <c r="M73" i="12" s="1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58" i="12"/>
  <c r="K59" i="12"/>
  <c r="K60" i="12"/>
  <c r="K61" i="12"/>
  <c r="K62" i="12"/>
  <c r="K63" i="12"/>
  <c r="K64" i="12"/>
  <c r="K65" i="12"/>
  <c r="K66" i="12"/>
  <c r="K67" i="12"/>
  <c r="K68" i="12"/>
  <c r="K69" i="12"/>
  <c r="K70" i="12"/>
  <c r="K71" i="12"/>
  <c r="K72" i="12"/>
  <c r="K73" i="12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L3" i="12" a="1"/>
  <c r="L3" i="12" s="1"/>
  <c r="L4" i="12" a="1"/>
  <c r="L4" i="12"/>
  <c r="L5" i="12" a="1"/>
  <c r="L5" i="12" s="1"/>
  <c r="L6" i="12" a="1"/>
  <c r="L6" i="12"/>
  <c r="L7" i="12" a="1"/>
  <c r="L7" i="12" s="1"/>
  <c r="L8" i="12" a="1"/>
  <c r="L8" i="12"/>
  <c r="L9" i="12" a="1"/>
  <c r="L9" i="12" s="1"/>
  <c r="L10" i="12" a="1"/>
  <c r="L10" i="12"/>
  <c r="L11" i="12" a="1"/>
  <c r="L11" i="12" s="1"/>
  <c r="L12" i="12" a="1"/>
  <c r="L12" i="12"/>
  <c r="L13" i="12" a="1"/>
  <c r="L13" i="12" s="1"/>
  <c r="L14" i="12" a="1"/>
  <c r="L14" i="12"/>
  <c r="L15" i="12" a="1"/>
  <c r="L15" i="12" s="1"/>
  <c r="L16" i="12" a="1"/>
  <c r="L16" i="12"/>
  <c r="L17" i="12" a="1"/>
  <c r="L17" i="12" s="1"/>
  <c r="L18" i="12" a="1"/>
  <c r="L18" i="12"/>
  <c r="L19" i="12" a="1"/>
  <c r="L19" i="12" s="1"/>
  <c r="L20" i="12" a="1"/>
  <c r="L20" i="12"/>
  <c r="L21" i="12" a="1"/>
  <c r="L21" i="12" s="1"/>
  <c r="L22" i="12" a="1"/>
  <c r="L22" i="12"/>
  <c r="L23" i="12" a="1"/>
  <c r="L23" i="12" s="1"/>
  <c r="L24" i="12" a="1"/>
  <c r="L24" i="12"/>
  <c r="L25" i="12" a="1"/>
  <c r="L25" i="12" s="1"/>
  <c r="L26" i="12" a="1"/>
  <c r="L26" i="12"/>
  <c r="L27" i="12" a="1"/>
  <c r="L27" i="12" s="1"/>
  <c r="L28" i="12" a="1"/>
  <c r="L28" i="12"/>
  <c r="L29" i="12" a="1"/>
  <c r="L29" i="12" s="1"/>
  <c r="L30" i="12" a="1"/>
  <c r="L30" i="12"/>
  <c r="L31" i="12" a="1"/>
  <c r="L31" i="12" s="1"/>
  <c r="L32" i="12" a="1"/>
  <c r="L32" i="12"/>
  <c r="L33" i="12" a="1"/>
  <c r="L33" i="12" s="1"/>
  <c r="L34" i="12" a="1"/>
  <c r="L34" i="12"/>
  <c r="L35" i="12" a="1"/>
  <c r="L35" i="12" s="1"/>
  <c r="L36" i="12" a="1"/>
  <c r="L36" i="12"/>
  <c r="L37" i="12" a="1"/>
  <c r="L37" i="12" s="1"/>
  <c r="L38" i="12" a="1"/>
  <c r="L38" i="12"/>
  <c r="L39" i="12" a="1"/>
  <c r="L39" i="12" s="1"/>
  <c r="L40" i="12" a="1"/>
  <c r="L40" i="12"/>
  <c r="L41" i="12" a="1"/>
  <c r="L41" i="12" s="1"/>
  <c r="L42" i="12" a="1"/>
  <c r="L42" i="12"/>
  <c r="L43" i="12" a="1"/>
  <c r="L43" i="12" s="1"/>
  <c r="L44" i="12" a="1"/>
  <c r="L44" i="12"/>
  <c r="L45" i="12" a="1"/>
  <c r="L45" i="12" s="1"/>
  <c r="L46" i="12" a="1"/>
  <c r="L46" i="12"/>
  <c r="L47" i="12" a="1"/>
  <c r="L47" i="12" s="1"/>
  <c r="L48" i="12" a="1"/>
  <c r="L48" i="12"/>
  <c r="L49" i="12" a="1"/>
  <c r="L49" i="12" s="1"/>
  <c r="L50" i="12" a="1"/>
  <c r="L50" i="12"/>
  <c r="L51" i="12" a="1"/>
  <c r="L51" i="12" s="1"/>
  <c r="L52" i="12" a="1"/>
  <c r="L52" i="12"/>
  <c r="L53" i="12" a="1"/>
  <c r="L53" i="12" s="1"/>
  <c r="L54" i="12" a="1"/>
  <c r="L54" i="12"/>
  <c r="L55" i="12" a="1"/>
  <c r="L55" i="12" s="1"/>
  <c r="L56" i="12" a="1"/>
  <c r="L56" i="12"/>
  <c r="L57" i="12" a="1"/>
  <c r="L57" i="12" s="1"/>
  <c r="L58" i="12" a="1"/>
  <c r="L58" i="12"/>
  <c r="L59" i="12" a="1"/>
  <c r="L59" i="12" s="1"/>
  <c r="L60" i="12" a="1"/>
  <c r="L60" i="12"/>
  <c r="L61" i="12" a="1"/>
  <c r="L61" i="12" s="1"/>
  <c r="L62" i="12" a="1"/>
  <c r="L62" i="12"/>
  <c r="L63" i="12" a="1"/>
  <c r="L63" i="12" s="1"/>
  <c r="L64" i="12" a="1"/>
  <c r="L64" i="12"/>
  <c r="L65" i="12" a="1"/>
  <c r="L65" i="12" s="1"/>
  <c r="L66" i="12" a="1"/>
  <c r="L66" i="12"/>
  <c r="L67" i="12" a="1"/>
  <c r="L67" i="12" s="1"/>
  <c r="L68" i="12" a="1"/>
  <c r="L68" i="12"/>
  <c r="L69" i="12" a="1"/>
  <c r="L69" i="12" s="1"/>
  <c r="L70" i="12" a="1"/>
  <c r="L70" i="12"/>
  <c r="L71" i="12" a="1"/>
  <c r="L71" i="12" s="1"/>
  <c r="L72" i="12" a="1"/>
  <c r="L72" i="12"/>
  <c r="L73" i="12" a="1"/>
  <c r="L73" i="12" s="1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B5" i="1" a="1"/>
  <c r="B5" i="1" s="1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H17" i="9"/>
  <c r="H18" i="9"/>
  <c r="H19" i="9"/>
  <c r="H20" i="9"/>
  <c r="H21" i="9"/>
  <c r="H16" i="9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B20" i="1" a="1"/>
  <c r="B20" i="1" s="1"/>
  <c r="C4" i="1" a="1"/>
  <c r="C4" i="1" s="1"/>
  <c r="C5" i="1" a="1"/>
  <c r="C5" i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3" i="1" a="1"/>
  <c r="C3" i="1" s="1"/>
  <c r="B4" i="1" a="1"/>
  <c r="B4" i="1" s="1"/>
  <c r="B6" i="1" a="1"/>
  <c r="B6" i="1" s="1"/>
  <c r="B7" i="1" a="1"/>
  <c r="B7" i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/>
  <c r="B3" i="1" a="1"/>
  <c r="B3" i="1" s="1"/>
  <c r="D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061796-8BDB-4681-9AFB-41303E3C258D}" keepAlive="1" name="Query - Class 1[edit]" description="Connection to the 'Class 1[edit]' query in the workbook." type="5" refreshedVersion="8" background="1" saveData="1">
    <dbPr connection="Provider=Microsoft.Mashup.OleDb.1;Data Source=$Workbook$;Location=&quot;Class 1[edit]&quot;;Extended Properties=&quot;&quot;" command="SELECT * FROM [Class 1[edit]]]"/>
  </connection>
  <connection id="2" xr16:uid="{D4B95F56-B876-437F-B215-CCFDB6C0B555}" keepAlive="1" name="Query - Class 1[edit] (2)" description="Connection to the 'Class 1[edit] (2)' query in the workbook." type="5" refreshedVersion="8" background="1" saveData="1">
    <dbPr connection="Provider=Microsoft.Mashup.OleDb.1;Data Source=$Workbook$;Location=&quot;Class 1[edit] (2)&quot;;Extended Properties=&quot;&quot;" command="SELECT * FROM [Class 1[edit]] (2)]"/>
  </connection>
  <connection id="3" xr16:uid="{EC8477F3-8FC1-4B38-825E-D2D7D4740912}" keepAlive="1" name="Query - Class 3[edit]" description="Connection to the 'Class 3[edit]' query in the workbook." type="5" refreshedVersion="8" background="1" saveData="1">
    <dbPr connection="Provider=Microsoft.Mashup.OleDb.1;Data Source=$Workbook$;Location=&quot;Class 3[edit]&quot;;Extended Properties=&quot;&quot;" command="SELECT * FROM [Class 3[edit]]]"/>
  </connection>
  <connection id="4" xr16:uid="{9B4E35DD-7CD6-4D05-9446-3443A10601A3}" keepAlive="1" name="Query - Elections from 1864 to present[edit]" description="Connection to the 'Elections from 1864 to present[edit]' query in the workbook." type="5" refreshedVersion="8" background="1" saveData="1">
    <dbPr connection="Provider=Microsoft.Mashup.OleDb.1;Data Source=$Workbook$;Location=&quot;Elections from 1864 to present[edit]&quot;;Extended Properties=&quot;&quot;" command="SELECT * FROM [Elections from 1864 to present[edit]]]"/>
  </connection>
  <connection id="5" xr16:uid="{A44B4781-3B69-4450-B845-FC2A3E33779C}" keepAlive="1" name="Query - Electoral college results[edit]" description="Connection to the 'Electoral college results[edit]' query in the workbook." type="5" refreshedVersion="8" background="1" saveData="1">
    <dbPr connection="Provider=Microsoft.Mashup.OleDb.1;Data Source=$Workbook$;Location=&quot;Electoral college results[edit]&quot;;Extended Properties=&quot;&quot;" command="SELECT * FROM [Electoral college results[edit]]]"/>
  </connection>
  <connection id="6" xr16:uid="{008AC7B6-7D42-4FEF-853A-5C6F87020E16}" keepAlive="1" name="Query - General elections[edit]" description="Connection to the 'General elections[edit]' query in the workbook." type="5" refreshedVersion="8" background="1" saveData="1">
    <dbPr connection="Provider=Microsoft.Mashup.OleDb.1;Data Source=$Workbook$;Location=&quot;General elections[edit]&quot;;Extended Properties=&quot;&quot;" command="SELECT * FROM [General elections[edit]]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<sst xmlns="http://schemas.openxmlformats.org/spreadsheetml/2006/main" count="2270" uniqueCount="939">
  <si>
    <t>Year</t>
  </si>
  <si>
    <t>Votes</t>
  </si>
  <si>
    <t>Percent</t>
  </si>
  <si>
    <t>Votes2</t>
  </si>
  <si>
    <t>Percent2</t>
  </si>
  <si>
    <t>Other national candidates[a]</t>
  </si>
  <si>
    <t>Votes3</t>
  </si>
  <si>
    <t>Percent3</t>
  </si>
  <si>
    <t>Electoral Votes</t>
  </si>
  <si>
    <t>Notes</t>
  </si>
  <si>
    <t>2,679,165</t>
  </si>
  <si>
    <t>3,154,834</t>
  </si>
  <si>
    <t>—</t>
  </si>
  <si>
    <t>18</t>
  </si>
  <si>
    <t>2,841,006</t>
  </si>
  <si>
    <t>2,394,169</t>
  </si>
  <si>
    <t>* Clinton (D) won national popular vote 48.0% to 45.9%</t>
  </si>
  <si>
    <t>2,827,710</t>
  </si>
  <si>
    <t>2,661,433</t>
  </si>
  <si>
    <t>2,940,044</t>
  </si>
  <si>
    <t>2,677,820</t>
  </si>
  <si>
    <t>20</t>
  </si>
  <si>
    <t>2,859,768</t>
  </si>
  <si>
    <t>2,741,167</t>
  </si>
  <si>
    <t>2,351,209</t>
  </si>
  <si>
    <t>2,186,190</t>
  </si>
  <si>
    <t>21</t>
  </si>
  <si>
    <t>* Gore (D) won national popular vote, 48.4% to 47.9%</t>
  </si>
  <si>
    <t>2,148,222</t>
  </si>
  <si>
    <t>1,859,883</t>
  </si>
  <si>
    <t>Ross Perot (Reform)</t>
  </si>
  <si>
    <t>483,207</t>
  </si>
  <si>
    <t>10.66</t>
  </si>
  <si>
    <t>1,984,942</t>
  </si>
  <si>
    <t>1,894,310</t>
  </si>
  <si>
    <t>Ross Perot</t>
  </si>
  <si>
    <t>1,036,426</t>
  </si>
  <si>
    <t>20.98</t>
  </si>
  <si>
    <t>2,416,549</t>
  </si>
  <si>
    <t>1,939,629</t>
  </si>
  <si>
    <t>23</t>
  </si>
  <si>
    <t>2,678,560</t>
  </si>
  <si>
    <t>1,825,440</t>
  </si>
  <si>
    <t>2,206,545</t>
  </si>
  <si>
    <t>1,752,414</t>
  </si>
  <si>
    <t>John B. Anderson</t>
  </si>
  <si>
    <t>254,472</t>
  </si>
  <si>
    <t>5.94</t>
  </si>
  <si>
    <t>25</t>
  </si>
  <si>
    <t>2,011,621</t>
  </si>
  <si>
    <t>2,000,505</t>
  </si>
  <si>
    <t>2,441,827</t>
  </si>
  <si>
    <t>1,558,889</t>
  </si>
  <si>
    <t>1,791,014</t>
  </si>
  <si>
    <t>1,700,586</t>
  </si>
  <si>
    <t>George Wallace (Am. Ind.)</t>
  </si>
  <si>
    <t>467,495</t>
  </si>
  <si>
    <t>11.81</t>
  </si>
  <si>
    <t>26</t>
  </si>
  <si>
    <t>2,498,331</t>
  </si>
  <si>
    <t>1,470,865</t>
  </si>
  <si>
    <t>1,944,248</t>
  </si>
  <si>
    <t>2,217,611</t>
  </si>
  <si>
    <t>2,262,610</t>
  </si>
  <si>
    <t>1,439,655</t>
  </si>
  <si>
    <t>T. Coleman Andrews/_x000D_
Unpledged Electors</t>
  </si>
  <si>
    <t>2,100,391</t>
  </si>
  <si>
    <t>1,600,367</t>
  </si>
  <si>
    <t>-</t>
  </si>
  <si>
    <t>1,452,791</t>
  </si>
  <si>
    <t>1,445,684</t>
  </si>
  <si>
    <t>Strom Thurmond (States' Rights D)</t>
  </si>
  <si>
    <t>Henry Wallace (Prog.) won 1.3% of Ohio's votes</t>
  </si>
  <si>
    <t>1,570,763</t>
  </si>
  <si>
    <t>1,582,293</t>
  </si>
  <si>
    <t>1,733,139</t>
  </si>
  <si>
    <t>1,586,773</t>
  </si>
  <si>
    <t>1,747,140</t>
  </si>
  <si>
    <t>1,127,855</t>
  </si>
  <si>
    <t>1,301,695</t>
  </si>
  <si>
    <t>1,227,319</t>
  </si>
  <si>
    <t>1,627,546</t>
  </si>
  <si>
    <t>864,210</t>
  </si>
  <si>
    <t>24</t>
  </si>
  <si>
    <t>1,176,130</t>
  </si>
  <si>
    <t>477,888</t>
  </si>
  <si>
    <t>Robert M. La Follette (Prog.)</t>
  </si>
  <si>
    <t>357,948</t>
  </si>
  <si>
    <t>17.75</t>
  </si>
  <si>
    <t>1,182,022</t>
  </si>
  <si>
    <t>780,037</t>
  </si>
  <si>
    <t>Parley P. Christensen (Farmer-Labor)</t>
  </si>
  <si>
    <t>604,161</t>
  </si>
  <si>
    <t>514,753</t>
  </si>
  <si>
    <t>424,834</t>
  </si>
  <si>
    <t>229,807</t>
  </si>
  <si>
    <t>William H. Taft (R)</t>
  </si>
  <si>
    <t>278,168</t>
  </si>
  <si>
    <t>26.82</t>
  </si>
  <si>
    <t>National vote: D 41.8%, Prog 27.4% &amp; R 23.2%</t>
  </si>
  <si>
    <t>572,312</t>
  </si>
  <si>
    <t>502,721</t>
  </si>
  <si>
    <t>600,095</t>
  </si>
  <si>
    <t>344,674</t>
  </si>
  <si>
    <t>543,918</t>
  </si>
  <si>
    <t>474,882</t>
  </si>
  <si>
    <t>525,991</t>
  </si>
  <si>
    <t>477,497</t>
  </si>
  <si>
    <t>404,115</t>
  </si>
  <si>
    <t>405,187</t>
  </si>
  <si>
    <t>James B. Weaver (People's)</t>
  </si>
  <si>
    <t>14,850</t>
  </si>
  <si>
    <t>1.75</t>
  </si>
  <si>
    <t>Electoral vote split 22 (Harrison) to 1 (Cleveland)</t>
  </si>
  <si>
    <t>1888 *</t>
  </si>
  <si>
    <t>416,054</t>
  </si>
  <si>
    <t>396,455</t>
  </si>
  <si>
    <t>* Cleveland (D) won national popular vote, 48.6% to 47.8%</t>
  </si>
  <si>
    <t>368,280</t>
  </si>
  <si>
    <t>400,082</t>
  </si>
  <si>
    <t>375,048</t>
  </si>
  <si>
    <t>340,821</t>
  </si>
  <si>
    <t>James B. Weaver (Greenback Labor)</t>
  </si>
  <si>
    <t>6,456</t>
  </si>
  <si>
    <t>0.89</t>
  </si>
  <si>
    <t>22</t>
  </si>
  <si>
    <t>1876*</t>
  </si>
  <si>
    <t>330,698</t>
  </si>
  <si>
    <t>323,182</t>
  </si>
  <si>
    <t>* Tilden (D) won a national popular majority, 50.9% to 47.9%</t>
  </si>
  <si>
    <t>281,852</t>
  </si>
  <si>
    <t>244,321</t>
  </si>
  <si>
    <t>280,159</t>
  </si>
  <si>
    <t>238,506</t>
  </si>
  <si>
    <t>265,674</t>
  </si>
  <si>
    <t>205,609</t>
  </si>
  <si>
    <t>Republican</t>
  </si>
  <si>
    <t>https://en.wikipedia.org/wiki/United_States_presidential_elections_in_Ohio</t>
  </si>
  <si>
    <t xml:space="preserve">Winner </t>
  </si>
  <si>
    <t>nationally)</t>
  </si>
  <si>
    <t xml:space="preserve">Joe Biden </t>
  </si>
  <si>
    <t>D)</t>
  </si>
  <si>
    <t xml:space="preserve">Donald Trump </t>
  </si>
  <si>
    <t>R)</t>
  </si>
  <si>
    <t xml:space="preserve">Barack Obama </t>
  </si>
  <si>
    <t xml:space="preserve">George W. Bush </t>
  </si>
  <si>
    <t xml:space="preserve">Bill Clinton </t>
  </si>
  <si>
    <t xml:space="preserve">George H. W. Bush </t>
  </si>
  <si>
    <t xml:space="preserve">Ronald Reagan </t>
  </si>
  <si>
    <t xml:space="preserve">Jimmy Carter </t>
  </si>
  <si>
    <t xml:space="preserve">Richard Nixon </t>
  </si>
  <si>
    <t xml:space="preserve">Lyndon B. Johnson </t>
  </si>
  <si>
    <t xml:space="preserve">John F. Kennedy </t>
  </si>
  <si>
    <t xml:space="preserve">Dwight D. Eisenhower </t>
  </si>
  <si>
    <t xml:space="preserve">Harry S. Truman </t>
  </si>
  <si>
    <t xml:space="preserve">Franklin D. Roosevelt </t>
  </si>
  <si>
    <t xml:space="preserve">Herbert Hoover </t>
  </si>
  <si>
    <t xml:space="preserve">Calvin Coolidge </t>
  </si>
  <si>
    <t xml:space="preserve">Warren G. Harding </t>
  </si>
  <si>
    <t xml:space="preserve">Woodrow Wilson </t>
  </si>
  <si>
    <t xml:space="preserve">William H. Taft </t>
  </si>
  <si>
    <t xml:space="preserve">Theodore Roosevelt </t>
  </si>
  <si>
    <t xml:space="preserve">William McKinley </t>
  </si>
  <si>
    <t xml:space="preserve">Grover Cleveland </t>
  </si>
  <si>
    <t xml:space="preserve">Benjamin Harrison </t>
  </si>
  <si>
    <t xml:space="preserve">James A. Garfield </t>
  </si>
  <si>
    <t xml:space="preserve">Rutherford B. Hayes </t>
  </si>
  <si>
    <t xml:space="preserve">Ulysses S. Grant </t>
  </si>
  <si>
    <t xml:space="preserve">Abraham Lincoln </t>
  </si>
  <si>
    <t>Nat'l Union)</t>
  </si>
  <si>
    <t xml:space="preserve">Runner-up </t>
  </si>
  <si>
    <t xml:space="preserve">Hillary Clinton </t>
  </si>
  <si>
    <t xml:space="preserve">Mitt Romney </t>
  </si>
  <si>
    <t xml:space="preserve">John McCain </t>
  </si>
  <si>
    <t xml:space="preserve">John Kerry </t>
  </si>
  <si>
    <t xml:space="preserve">Al Gore </t>
  </si>
  <si>
    <t xml:space="preserve">Bob Dole </t>
  </si>
  <si>
    <t xml:space="preserve">Michael Dukakis </t>
  </si>
  <si>
    <t xml:space="preserve">Walter Mondale </t>
  </si>
  <si>
    <t xml:space="preserve">Gerald Ford </t>
  </si>
  <si>
    <t xml:space="preserve">George McGovern </t>
  </si>
  <si>
    <t xml:space="preserve">Hubert Humphrey </t>
  </si>
  <si>
    <t xml:space="preserve">Barry Goldwater </t>
  </si>
  <si>
    <t xml:space="preserve">Adlai Stevenson II </t>
  </si>
  <si>
    <t xml:space="preserve">Thomas E. Dewey </t>
  </si>
  <si>
    <t xml:space="preserve">Wendell Willkie </t>
  </si>
  <si>
    <t xml:space="preserve">Alf Landon </t>
  </si>
  <si>
    <t xml:space="preserve">Al Smith </t>
  </si>
  <si>
    <t xml:space="preserve">John W. Davis </t>
  </si>
  <si>
    <t xml:space="preserve">James M. Cox </t>
  </si>
  <si>
    <t xml:space="preserve">Charles E. Hughes </t>
  </si>
  <si>
    <t>Prog.)</t>
  </si>
  <si>
    <t xml:space="preserve">William Jennings Bryan </t>
  </si>
  <si>
    <t xml:space="preserve">Alton B. Parker </t>
  </si>
  <si>
    <t>D &amp; People's)</t>
  </si>
  <si>
    <t xml:space="preserve">James G. Blaine </t>
  </si>
  <si>
    <t xml:space="preserve">Winfield S. Hancock </t>
  </si>
  <si>
    <t xml:space="preserve">Samuel J. Tilden </t>
  </si>
  <si>
    <t xml:space="preserve">Horace Greeley </t>
  </si>
  <si>
    <t>D &amp; Lib. R)</t>
  </si>
  <si>
    <t xml:space="preserve">Horatio Seymour </t>
  </si>
  <si>
    <t xml:space="preserve">George B. McClellan </t>
  </si>
  <si>
    <t>nationally)2</t>
  </si>
  <si>
    <t>Pres OH (D)</t>
  </si>
  <si>
    <t>Pres OH (R)</t>
  </si>
  <si>
    <t>Pres NAT (D)</t>
  </si>
  <si>
    <t>Pres NAT (R)</t>
  </si>
  <si>
    <t>Party</t>
  </si>
  <si>
    <t>Presidential candidate</t>
  </si>
  <si>
    <t>Vice presidential candidate</t>
  </si>
  <si>
    <t>Popular vote</t>
  </si>
  <si>
    <t>%</t>
  </si>
  <si>
    <t>Electoral votes</t>
  </si>
  <si>
    <t>Independent</t>
  </si>
  <si>
    <t/>
  </si>
  <si>
    <t>Democratic</t>
  </si>
  <si>
    <t>Dwight D. Eisenhower</t>
  </si>
  <si>
    <t>Richard Nixon</t>
  </si>
  <si>
    <t>34,075,529</t>
  </si>
  <si>
    <t>442 / 531</t>
  </si>
  <si>
    <t>Adlai Stevenson II</t>
  </si>
  <si>
    <t>John Sparkman</t>
  </si>
  <si>
    <t>27,375,090</t>
  </si>
  <si>
    <t>89 / 531</t>
  </si>
  <si>
    <t>35,579,180</t>
  </si>
  <si>
    <t>457 / 531</t>
  </si>
  <si>
    <t>Estes Kefauver</t>
  </si>
  <si>
    <t>26,028,028</t>
  </si>
  <si>
    <t>73 / 531</t>
  </si>
  <si>
    <t>John F. Kennedy</t>
  </si>
  <si>
    <t>Lyndon B. Johnson</t>
  </si>
  <si>
    <t>34,220,984</t>
  </si>
  <si>
    <t>303 / 537</t>
  </si>
  <si>
    <t>Henry Cabot Lodge Jr.</t>
  </si>
  <si>
    <t>34,108,157</t>
  </si>
  <si>
    <t>219 / 537</t>
  </si>
  <si>
    <t>Hubert Humphrey</t>
  </si>
  <si>
    <t>43,127,041</t>
  </si>
  <si>
    <t>486 / 538</t>
  </si>
  <si>
    <t>Barry Goldwater</t>
  </si>
  <si>
    <t>William E. Miller</t>
  </si>
  <si>
    <t>27,175,754</t>
  </si>
  <si>
    <t>52 / 538</t>
  </si>
  <si>
    <t>Spiro Agnew</t>
  </si>
  <si>
    <t>31,783,783</t>
  </si>
  <si>
    <t>301 / 538</t>
  </si>
  <si>
    <t>Edmund Muskie</t>
  </si>
  <si>
    <t>31,271,839</t>
  </si>
  <si>
    <t>191 / 538</t>
  </si>
  <si>
    <t>American Independent</t>
  </si>
  <si>
    <t>George Wallace</t>
  </si>
  <si>
    <t>Curtis LeMay</t>
  </si>
  <si>
    <t>9,901,118</t>
  </si>
  <si>
    <t>46 / 538</t>
  </si>
  <si>
    <t>47,168,710</t>
  </si>
  <si>
    <t>520 / 538</t>
  </si>
  <si>
    <t>George McGovern</t>
  </si>
  <si>
    <t>Sargent Shriver</t>
  </si>
  <si>
    <t>29,173,222</t>
  </si>
  <si>
    <t>17 / 538</t>
  </si>
  <si>
    <t>Jimmy Carter</t>
  </si>
  <si>
    <t>Walter Mondale</t>
  </si>
  <si>
    <t>40,831,881</t>
  </si>
  <si>
    <t>297 / 538</t>
  </si>
  <si>
    <t>Gerald Ford</t>
  </si>
  <si>
    <t>Bob Dole</t>
  </si>
  <si>
    <t>39,148,634</t>
  </si>
  <si>
    <t>240 / 538</t>
  </si>
  <si>
    <t>Ronald Reagan</t>
  </si>
  <si>
    <t>George H. W. Bush</t>
  </si>
  <si>
    <t>43,903,230</t>
  </si>
  <si>
    <t>489 / 538</t>
  </si>
  <si>
    <t>35,480,115</t>
  </si>
  <si>
    <t>49 / 538</t>
  </si>
  <si>
    <t>0 / 538</t>
  </si>
  <si>
    <t>54,455,472</t>
  </si>
  <si>
    <t>525 / 538</t>
  </si>
  <si>
    <t>Geraldine Ferraro</t>
  </si>
  <si>
    <t>37,577,352</t>
  </si>
  <si>
    <t>13 / 538</t>
  </si>
  <si>
    <t>Dan Quayle</t>
  </si>
  <si>
    <t>48,886,597</t>
  </si>
  <si>
    <t>426 / 538</t>
  </si>
  <si>
    <t>Michael Dukakis</t>
  </si>
  <si>
    <t>Lloyd Bentsen</t>
  </si>
  <si>
    <t>41,809,476</t>
  </si>
  <si>
    <t>111 / 538</t>
  </si>
  <si>
    <t>Bill Clinton</t>
  </si>
  <si>
    <t>Al Gore</t>
  </si>
  <si>
    <t>44,909,806</t>
  </si>
  <si>
    <t>370 / 538</t>
  </si>
  <si>
    <t>39,104,550</t>
  </si>
  <si>
    <t>168 / 538</t>
  </si>
  <si>
    <t>James Stockdale</t>
  </si>
  <si>
    <t>19,743,821</t>
  </si>
  <si>
    <t>47,401,185</t>
  </si>
  <si>
    <t>379 / 538</t>
  </si>
  <si>
    <t>Jack Kemp</t>
  </si>
  <si>
    <t>39,197,469</t>
  </si>
  <si>
    <t>159 / 538</t>
  </si>
  <si>
    <t>Reform</t>
  </si>
  <si>
    <t>Pat Choate</t>
  </si>
  <si>
    <t>8,085,294</t>
  </si>
  <si>
    <t>George W. Bush</t>
  </si>
  <si>
    <t>Dick Cheney</t>
  </si>
  <si>
    <t>50,456,002</t>
  </si>
  <si>
    <t>271 / 538</t>
  </si>
  <si>
    <t>Joe Lieberman</t>
  </si>
  <si>
    <t>50,999,897</t>
  </si>
  <si>
    <t>266 / 538</t>
  </si>
  <si>
    <t>62,040,610</t>
  </si>
  <si>
    <t>286 / 538</t>
  </si>
  <si>
    <t>John Kerry</t>
  </si>
  <si>
    <t>John Edwards</t>
  </si>
  <si>
    <t>59,028,444</t>
  </si>
  <si>
    <t>251 / 538</t>
  </si>
  <si>
    <t>Barack Obama</t>
  </si>
  <si>
    <t>Joe Biden</t>
  </si>
  <si>
    <t>69,498,516</t>
  </si>
  <si>
    <t>365 / 538</t>
  </si>
  <si>
    <t>John McCain</t>
  </si>
  <si>
    <t>Sarah Palin</t>
  </si>
  <si>
    <t>59,948,323</t>
  </si>
  <si>
    <t>173 / 538</t>
  </si>
  <si>
    <t>65,915,795</t>
  </si>
  <si>
    <t>332 / 538</t>
  </si>
  <si>
    <t>Mitt Romney</t>
  </si>
  <si>
    <t>Paul Ryan</t>
  </si>
  <si>
    <t>60,933,504</t>
  </si>
  <si>
    <t>206 / 538</t>
  </si>
  <si>
    <t>Donald Trump</t>
  </si>
  <si>
    <t>Mike Pence</t>
  </si>
  <si>
    <t>62,984,828</t>
  </si>
  <si>
    <t>304 / 538</t>
  </si>
  <si>
    <t>Hillary Clinton</t>
  </si>
  <si>
    <t>Tim Kaine</t>
  </si>
  <si>
    <t>65,853,514</t>
  </si>
  <si>
    <t>227 / 538</t>
  </si>
  <si>
    <t>Kamala Harris</t>
  </si>
  <si>
    <t>81,268,924</t>
  </si>
  <si>
    <t>306 / 538</t>
  </si>
  <si>
    <t>74,216,154</t>
  </si>
  <si>
    <t>232 / 538</t>
  </si>
  <si>
    <t>https://en.wikipedia.org/wiki/United_States_presidential_election</t>
  </si>
  <si>
    <t>DATA CLEANING</t>
  </si>
  <si>
    <t>President NAT, President OH are both imported from wikipedia.</t>
  </si>
  <si>
    <t>President and president 2 exist to clean the data and transform into the correct format.</t>
  </si>
  <si>
    <t>Column1</t>
  </si>
  <si>
    <t>Pres NAT (O)</t>
  </si>
  <si>
    <t>Pres OH (O)</t>
  </si>
  <si>
    <t>Libertarian</t>
  </si>
  <si>
    <t>Green</t>
  </si>
  <si>
    <t>Others</t>
  </si>
  <si>
    <t>Nan Whaley_x000D_
&amp; Cheryl Stephens:1,545,489</t>
  </si>
  <si>
    <t>Mike DeWine_x000D_
&amp; Jon Husted:2,580,424</t>
  </si>
  <si>
    <t>None</t>
  </si>
  <si>
    <t>Richard Cordray_x000D_
&amp; Betty Sutton:2,070,046</t>
  </si>
  <si>
    <t>Mike DeWine_x000D_
&amp; Jon Husted:2,235,825</t>
  </si>
  <si>
    <t>Travis Irvine_x000D_
&amp; Todd Grayson: 79,985</t>
  </si>
  <si>
    <t>Constance Gadell-Newton_x000D_
&amp; Brett R. Joseph: 49,475</t>
  </si>
  <si>
    <t>Ed FitzGerald &amp; _x000D_
Sharen Neuhardt: 1,009,359</t>
  </si>
  <si>
    <t>John Kasich &amp; _x000D_
Mary Taylor: 1,944,848</t>
  </si>
  <si>
    <t>Anita Rios &amp; _x000D_
Bob Fitrakis: 101,706</t>
  </si>
  <si>
    <t>Ted Strickland_x000D_
&amp; Yvette McGee Brown:1,812,047</t>
  </si>
  <si>
    <t>John Kasich_x000D_
&amp; Mary Taylor:1,889,180</t>
  </si>
  <si>
    <t>Ken Matesz_x000D_
&amp; Ann Leech: 92,116</t>
  </si>
  <si>
    <t>Dennis Spisak_x000D_
&amp; M. Anita Rios: 58,475</t>
  </si>
  <si>
    <t>David Sargent (Write-in) : 635</t>
  </si>
  <si>
    <t>Ted Strickland_x000D_
&amp; Lee Fisher: 2,307,420</t>
  </si>
  <si>
    <t>J. Kenneth Blackwell_x000D_
&amp; Thomas A. Raga: 1,406,792</t>
  </si>
  <si>
    <t>William S. Peirce_x000D_
&amp; Mark Noble: 67,596</t>
  </si>
  <si>
    <t>Bob Fitrakis_x000D_
&amp; Anita Rios: 38,987</t>
  </si>
  <si>
    <t>Timothy Hagan_x000D_
&amp; Charleta Tavares: 1,236,924</t>
  </si>
  <si>
    <t>Robert A. Taft II_x000D_
&amp; Jennette Bradley: 1,865,007</t>
  </si>
  <si>
    <t>John Eastman: 126,686_x000D_
James Whitman: 291_x000D_
Eva Braiman (SWP): 84</t>
  </si>
  <si>
    <t>Lee Fisher_x000D_
&amp; Michael B. Coleman: 1,498,956</t>
  </si>
  <si>
    <t>Robert A. Taft II_x000D_
&amp; Maureen O'Connor: 1,678,721</t>
  </si>
  <si>
    <t>John R. Mitchel_x000D_
&amp; Lawrence Anderson: 111,468_x000D_
Zanna Feitler_x000D_
&amp; John A. Eastman: 65,068</t>
  </si>
  <si>
    <t>Robert L. Burch Jr._x000D_
&amp; Peter Lawson Jones: 835,849</t>
  </si>
  <si>
    <t>George V. Voinovich_x000D_
&amp; Nancy P. Hollister: 2,401,572</t>
  </si>
  <si>
    <t>Billy R. Inmon_x000D_
&amp; Norm Myers: 108,745_x000D_
Keith W. Hatton_x000D_
&amp; Luther E. Willis (WI): 48_x000D_
Michael Italie_x000D_
&amp; Kibwe Diarra (WI): 24</t>
  </si>
  <si>
    <t>Anthony J. "Tony" Celebrezze Jr._x000D_
&amp; Eugene Branstool: 1,539,416</t>
  </si>
  <si>
    <t>George V. Voinovich_x000D_
&amp; R. Michael DeWine: 1,938,103</t>
  </si>
  <si>
    <t>David Marshall_x000D_
&amp; Margaret Husk: 82_x000D_
James E. Attia_x000D_
&amp; Henry King: 49</t>
  </si>
  <si>
    <t>Richard F. Celeste_x000D_
&amp; Paul R. Leonard: 1,858,372</t>
  </si>
  <si>
    <t>James A. Rhodes_x000D_
&amp; Robert A. Taft II: 1,207,264</t>
  </si>
  <si>
    <t>Thomas V. Brown_x000D_
&amp; Katie S. Smith (WI): 803_x000D_
Guy Templeton Black_x000D_
&amp; Lottie May Sulzer (WI)L 92_x000D_
Roberta L. Scherr_x000D_
&amp; Mark J. Rahn (WI): 80</t>
  </si>
  <si>
    <t>Richard F. Celeste_x000D_
&amp; Myrl H. Shoemaker: 1,981,882</t>
  </si>
  <si>
    <t>Clarence J. "Bud" Brown Jr._x000D_
&amp; James E. Betts: 1,303,962</t>
  </si>
  <si>
    <t>Phyllis Goetz_x000D_
&amp; Lee Paolini: 39,114</t>
  </si>
  <si>
    <t>Erwin J. Reupert_x000D_
&amp; John N. Salierno: 17,484_x000D_
Kurt O. Landefeld_x000D_
&amp; Rachel H. Knapik: 14,279_x000D_
Robert Menefee_x000D_
&amp; Jesse Menefee (WI): 7</t>
  </si>
  <si>
    <t>Richard F. Celeste_x000D_
&amp; Michael J. Dorrian: 1,354,631</t>
  </si>
  <si>
    <t>James A. Rhodes_x000D_
&amp; George V. Voinovich: 1,402,167</t>
  </si>
  <si>
    <t>Patricia H. Wright_x000D_
&amp; John M. Gaige: 35,164_x000D_
John O'Neil_x000D_
&amp; Conrad Gutermuth: 29,413_x000D_
Allan Friedman_x000D_
&amp; Bruce Wood: 21,951_x000D_
Robert Menefee_x000D_
&amp; Johnnie Menefee Jr. (WI): 25</t>
  </si>
  <si>
    <t>John J. Gilligan: 1,482,191</t>
  </si>
  <si>
    <t>James A. Rhodes: 1,493,679</t>
  </si>
  <si>
    <t>Nancy Brown Lazar: 95,625_x000D_
Jack A. Snyder (WI): 359_x000D_
Joseph Pirincin (WI): 113_x000D_
Byron Anderson (WI): 43</t>
  </si>
  <si>
    <t>John J. Gilligan: 1,725,560</t>
  </si>
  <si>
    <t>Roger Cloud: 1,382,659</t>
  </si>
  <si>
    <t>Edwin G. Lawton (AI): 61,300_x000D_
Joseph Pirincin (SL): 14,087_x000D_
John A. Crites (WI): 321_x000D_
Marcia Sweetenham (WI): 106_x000D_
Donald R. Lesiak (WI): 100</t>
  </si>
  <si>
    <t>Henry Frazier Reams Jr.: 1,092,054</t>
  </si>
  <si>
    <t>James A. Rhodes: 1,795,277</t>
  </si>
  <si>
    <t>Michael V. DiSalle: 1,280,521</t>
  </si>
  <si>
    <t>James A. Rhodes: 1,836,432</t>
  </si>
  <si>
    <t>Michael V. DiSalle: 1,869,260</t>
  </si>
  <si>
    <t>C. William O'Neill: 1,414,874</t>
  </si>
  <si>
    <t>Michael V. DiSalle: 1,577,103</t>
  </si>
  <si>
    <t>C. William O'Neill: 1,984,988</t>
  </si>
  <si>
    <t>Frank J. Lausche: 1,405,262</t>
  </si>
  <si>
    <t>James A. Rhodes: 1,192,528</t>
  </si>
  <si>
    <t>Frank J. Lausche: 2,015,110</t>
  </si>
  <si>
    <t>Charles P. Taft II: 1,590,058</t>
  </si>
  <si>
    <t>Frank J. Lausche: 1,522,249</t>
  </si>
  <si>
    <t>Don H. Ebright: 1,370,570</t>
  </si>
  <si>
    <t>Frank J. Lausche: 1,619,775</t>
  </si>
  <si>
    <t>Thomas J. Herbert: 1,398,514</t>
  </si>
  <si>
    <t>Frank J. Lausche: 1,125,997</t>
  </si>
  <si>
    <t>Thomas J. Herbert: 1,166,550</t>
  </si>
  <si>
    <t>Arla A. Albaugh (SL): 11,203</t>
  </si>
  <si>
    <t>Frank J. Lausche: 1,603,808</t>
  </si>
  <si>
    <t>James G. Stewart: 1,491,450</t>
  </si>
  <si>
    <t>John McSweeney: 709,599</t>
  </si>
  <si>
    <t>John W. Bricker: 1,086,937</t>
  </si>
  <si>
    <t>Martin L. Davey: 1,460,396</t>
  </si>
  <si>
    <t>John W. Bricker: 1,824,863</t>
  </si>
  <si>
    <t>Charles W. Sawyer : 1,147,323</t>
  </si>
  <si>
    <t>John W. Bricker : 1,265,548</t>
  </si>
  <si>
    <t>Martin L. Davey : 1,539,461</t>
  </si>
  <si>
    <t>John W. Bricker : 1,412,773</t>
  </si>
  <si>
    <t>Martin L. Davey : 1,118,257</t>
  </si>
  <si>
    <t>Clarence J. Brown Sr. : 1,052,851</t>
  </si>
  <si>
    <t>George White : 1,356,518</t>
  </si>
  <si>
    <t>David S. Ingalls : 1,151,933</t>
  </si>
  <si>
    <t>George White : 1,033,168</t>
  </si>
  <si>
    <t>Myers Y. Cooper : 923,538</t>
  </si>
  <si>
    <t>Martin L. Davey : 1,106,739</t>
  </si>
  <si>
    <t>Myers Y. Cooper : 1,355,517</t>
  </si>
  <si>
    <t>A. Victor Donahey : 702,733</t>
  </si>
  <si>
    <t>Myers Y. Cooper : 685,957</t>
  </si>
  <si>
    <t>A. Victor Donahey : 1,064,981</t>
  </si>
  <si>
    <t>Harry L. Davis : 888,139</t>
  </si>
  <si>
    <t>A. Victor Donahey : 821,948</t>
  </si>
  <si>
    <t>Carmi Thompson : 803,300</t>
  </si>
  <si>
    <t>A. Victor Donahey : 918,962</t>
  </si>
  <si>
    <t>Harry L. Davis : 1,039,835</t>
  </si>
  <si>
    <t>Frank B. Hamilton (socialist) : 42,889_x000D_
Earl H. Foote (s.t.) : 1,497</t>
  </si>
  <si>
    <t>James M. Cox : 486,403</t>
  </si>
  <si>
    <t>Frank B. Willis : 474,459</t>
  </si>
  <si>
    <t>James M. Cox : 568,218</t>
  </si>
  <si>
    <t>Frank B. Willis : 561,602</t>
  </si>
  <si>
    <t>Tom Clifford : 36,908_x000D_
John H. Dickason : 7,347</t>
  </si>
  <si>
    <t>James M. Cox : 493,804</t>
  </si>
  <si>
    <t>Frank B. Willis : 523,074</t>
  </si>
  <si>
    <t>James R. Garfield (Progressive) : 60,904_x000D_
Scott Wilkins (Socialist) : 51,441</t>
  </si>
  <si>
    <t>James M. Cox : 439,323</t>
  </si>
  <si>
    <t>Robert B. Brown : 272,500</t>
  </si>
  <si>
    <t>Judson Harmon : 552,569</t>
  </si>
  <si>
    <t>Warren G. Harding : 376,700</t>
  </si>
  <si>
    <t>Judson Harmon : 477,077</t>
  </si>
  <si>
    <t>Andrew L. Harris : 533,197</t>
  </si>
  <si>
    <t>Robert Bandlow (Soc): 28,573_x000D_
John B. Martin (Pro): 7,665_x000D_
Andrew F. Otte (Independence) : 392_x000D_
John Kircher (Soc Lab) : 797</t>
  </si>
  <si>
    <t>John M. Pattison : 473,264</t>
  </si>
  <si>
    <t>Myron T. Herrick : 430,617</t>
  </si>
  <si>
    <t>Isaac Cowen (Soc) : 17,795_x000D_
Aaron S. Watkins (Pro) : 13,061_x000D_
John E. Steiger (Soc Lab) : 1,808</t>
  </si>
  <si>
    <t>Tom L. Johnson : 361,748</t>
  </si>
  <si>
    <t>Myron T. Herrick : 475,560</t>
  </si>
  <si>
    <t>Nelson D. Creamer (Pro) : 13,502_x000D_
Isaac Cowen (Soc) : 13,495_x000D_
John D. Goerke (Soc Lab) :2,071</t>
  </si>
  <si>
    <t>James Kilbourne : 368,525</t>
  </si>
  <si>
    <t>George K. Nash : 436,092</t>
  </si>
  <si>
    <t>E. Jay Pinney (Pro) : 9,878_x000D_
John Richardson (Union Reform) : 2,718_x000D_
John H T Juergens (Soc Lab) : 2,994_x000D_
Harry C. Thompson (Socialist) : 7,359</t>
  </si>
  <si>
    <t>John R. McLean : 368,176</t>
  </si>
  <si>
    <t>George K. Nash : 417,199</t>
  </si>
  <si>
    <t>Seth H. Ellis : (Union Reform) : 7,799 George M. Hammell (Pro) : 5,825 Robert Bandlow (Soc Lab) : 2,439 Golden Rule Jones (I): 106,721</t>
  </si>
  <si>
    <t>Horace L. Chapman : 401,750</t>
  </si>
  <si>
    <t>Asa S. Bushnell : 429,915</t>
  </si>
  <si>
    <t>John C. Holliday (Pro) :7,555_x000D_
Jacob S. Coxey (Peoples) : 6,276_x000D_
Julius Dexter (Nat Dem) : 1,662_x000D_
William Watkins (Soc Lab) : 4,246_x000D_
Samuel J. Lewis (Negro Protect) : 477_x000D_
John Richardson (Liberty) :3,105</t>
  </si>
  <si>
    <t>James E. Campbell : 334,519</t>
  </si>
  <si>
    <t>Asa S. Bushnell : 427,141</t>
  </si>
  <si>
    <t>Jacob S. Coxey (Pop) : 52,675_x000D_
Seth H. Ellis (Pro) : 21,264_x000D_
William Watkins (Soc. Labor) : 1,867</t>
  </si>
  <si>
    <t>Lawrence T. Neal : 352,347</t>
  </si>
  <si>
    <t>William McKinley : 433,342</t>
  </si>
  <si>
    <t>Gideon P. Macklin (Pro) : 22,406_x000D_
Edward J. Brackin (Pop) : 15,563</t>
  </si>
  <si>
    <t>James E. Campbell : 365,228</t>
  </si>
  <si>
    <t>William McKinley : 386,739</t>
  </si>
  <si>
    <t>John Seitz (Peoples) : 23,472_x000D_
John J. Ashenhurst (Pro) : 20,190</t>
  </si>
  <si>
    <t>James E. Campbell : 379,423</t>
  </si>
  <si>
    <t>Joseph B. Foraker : 368,551</t>
  </si>
  <si>
    <t>John B. Helwig (Pro) : 26,504_x000D_
John H. Rhodes (Union-Labor) : 1,048</t>
  </si>
  <si>
    <t>Thomas E. Powell : 333,205</t>
  </si>
  <si>
    <t>Joseph B. Foraker : 356,534</t>
  </si>
  <si>
    <t>Morris Sharp (Pro) : 29,700_x000D_
John Seitz (Union-Labor) : 24,711</t>
  </si>
  <si>
    <t>George Hoadly : 341,830</t>
  </si>
  <si>
    <t>Joseph B. Foraker : 359,281</t>
  </si>
  <si>
    <t>Adna B. Leonard (Pro) : 28,081_x000D_
John W. Northrop (Greenback) : 2,001</t>
  </si>
  <si>
    <t>George Hoadly 359,693</t>
  </si>
  <si>
    <t>Joseph B. Foraker : 347,164</t>
  </si>
  <si>
    <t>Ferdinand Schumacher (Pro) : 8,362_x000D_
Charles Jenkins (Greenback) : 2,937</t>
  </si>
  <si>
    <t>John W. Bookwalter : 288,426</t>
  </si>
  <si>
    <t>Charles Foster : 312,735</t>
  </si>
  <si>
    <t>Abraham R. Ludlow (Pro) : 16,597_x000D_
John Seitz (Greenback) : 6,380</t>
  </si>
  <si>
    <t>Thomas Ewing, Jr. : 319,132</t>
  </si>
  <si>
    <t>Charles Foster : 336,261</t>
  </si>
  <si>
    <t>A. Sanders Piatt (Greenback) : 9,072_x000D_
Gideon T. Stewart (Pro) : 4,145_x000D_
John Hood (Socialist) : 547</t>
  </si>
  <si>
    <t>Richard M. Bishop : 271,625</t>
  </si>
  <si>
    <t>William H. West : 249,105</t>
  </si>
  <si>
    <t>Stephen Johnson (National) : 16,912_x000D_
Lewis H. Bond (Workingman) : 12,489_x000D_
Henry A. Thompson (Pro) : 4,836</t>
  </si>
  <si>
    <t>William Allen : 292,273</t>
  </si>
  <si>
    <t>Rutherford B. Hayes : 297,817</t>
  </si>
  <si>
    <t>Jay Odell (Pro) : 2,593</t>
  </si>
  <si>
    <t>William Allen : 214,654</t>
  </si>
  <si>
    <t>Edward Follansbee Noyes : 213,837</t>
  </si>
  <si>
    <t>Gideon T. Stewart (Pro) : 10,278_x000D_
Isaac C. Collins (Lib. Rep.) : 10,109</t>
  </si>
  <si>
    <t>George Wythe McCook : 218,105</t>
  </si>
  <si>
    <t>Edward Follansbee Noyes : 238,273</t>
  </si>
  <si>
    <t>Gideon T. Stewart (Pro) : 4,084</t>
  </si>
  <si>
    <t>George H. Pendleton : 227,580</t>
  </si>
  <si>
    <t>Rutherford B. Hayes : 235,081</t>
  </si>
  <si>
    <t>Samuel Scott (Pro) : 679</t>
  </si>
  <si>
    <t>Allen G. Thurman : 240,622</t>
  </si>
  <si>
    <t>Rutherford B. Hayes : 243,605</t>
  </si>
  <si>
    <t>George W. Morgan : 193,797</t>
  </si>
  <si>
    <t>Jacob Dolson Cox : 223,642</t>
  </si>
  <si>
    <t>Alexander Long (Dem) : 360</t>
  </si>
  <si>
    <t>Clement Vallandigham : 187,492</t>
  </si>
  <si>
    <t>John Brough : 288,374</t>
  </si>
  <si>
    <t>Hugh J. Jewett : 151,794</t>
  </si>
  <si>
    <t>David Tod : 206,997</t>
  </si>
  <si>
    <t>Rufus P. Ranney : 171,226</t>
  </si>
  <si>
    <t>William Dennison, Jr. : 184,557</t>
  </si>
  <si>
    <t>Henry B. Payne : 159,065</t>
  </si>
  <si>
    <t>Salmon P. Chase : 160,568</t>
  </si>
  <si>
    <t>Philadelph Van Trump (American) : 10,272</t>
  </si>
  <si>
    <t>William Medill : 131,019</t>
  </si>
  <si>
    <t>Salmon P. Chase : 146,770</t>
  </si>
  <si>
    <t>Allen Trimble (American) : 24,276</t>
  </si>
  <si>
    <t>William Medill : 147,663</t>
  </si>
  <si>
    <t>Samuel Lewis_x000D_
(Free Soil) : 50,346</t>
  </si>
  <si>
    <t>Nelson Barrere (Whig) : 85,857</t>
  </si>
  <si>
    <t>Reuben Wood : 145,654</t>
  </si>
  <si>
    <t>Samuel Lewis_x000D_
(Free Soil) : 16,910</t>
  </si>
  <si>
    <t>Samuel F. Vinton (Whig) : 119,548</t>
  </si>
  <si>
    <t>Reuben Wood : 133,093</t>
  </si>
  <si>
    <t>Edward Smith_x000D_
(Abolition) : 13747</t>
  </si>
  <si>
    <t>William Johnston (Whig) : 121,105</t>
  </si>
  <si>
    <t>John B. Weller : 148,445</t>
  </si>
  <si>
    <t>Seabury Ford (Whig) : 148,756_x000D_
others : 742</t>
  </si>
  <si>
    <t>David Tod : 117,954</t>
  </si>
  <si>
    <t>Samuel Lewis_x000D_
(Abolition) : 7,574</t>
  </si>
  <si>
    <t>William Bebb (Whig) : 119,215</t>
  </si>
  <si>
    <t>David Tod : 145,022</t>
  </si>
  <si>
    <t>Leicester King_x000D_
(Abolition) : 8,898</t>
  </si>
  <si>
    <t>Mordecai Bartley (Whig) : 146,333</t>
  </si>
  <si>
    <t>Wilson Shannon : 119,774</t>
  </si>
  <si>
    <t>Leicester King_x000D_
(Abolition) : 5,134</t>
  </si>
  <si>
    <t>Thomas Corwin (Whig) : 117,902</t>
  </si>
  <si>
    <t>Wilson Shannon : 129,312</t>
  </si>
  <si>
    <t>Thomas Corwin (Whig) : 145,442</t>
  </si>
  <si>
    <t>Wilson Shannon : 107,884</t>
  </si>
  <si>
    <t>Joseph Vance (Whig) : 102,146</t>
  </si>
  <si>
    <t>Eli Baldwin : 86,158</t>
  </si>
  <si>
    <t>Joseph Vance (Whig) : 92,204</t>
  </si>
  <si>
    <t>Robert Lucas : 70,338</t>
  </si>
  <si>
    <t>James Findlay (Whig) : 67,414</t>
  </si>
  <si>
    <t>Robert Lucas : 71,251</t>
  </si>
  <si>
    <t>Darius Lyman (Anti-Masonic) : 63,185</t>
  </si>
  <si>
    <t>Robert Lucas : 49,543</t>
  </si>
  <si>
    <t>Duncan McArthur (National Republican) : 51,231</t>
  </si>
  <si>
    <t>Allen Trimble : 53,971</t>
  </si>
  <si>
    <t>John Wilson Campbell : 51,951_x000D_
others : 122</t>
  </si>
  <si>
    <t>Allen Trimble : 71,475</t>
  </si>
  <si>
    <t>John Bigger : 4,114_x000D_
Alexander Campbell : 4,765_x000D_
Benjamin Tappan : 4,192</t>
  </si>
  <si>
    <t>Jeremiah Morrow : 39,526</t>
  </si>
  <si>
    <t>Allen Trimble (Dem) : 37,108</t>
  </si>
  <si>
    <t>Jeremiah Morrow : 26,059</t>
  </si>
  <si>
    <t>Allen Trimble (Fed) : 22,899_x000D_
William W. Irvin (Dem) : 11,050</t>
  </si>
  <si>
    <t>Ethan Allen Brown : 34,836</t>
  </si>
  <si>
    <t>Jeremiah Morrow (Dem) : 9,426_x000D_
William Henry Harrison : 4,348_x000D_
others : 250</t>
  </si>
  <si>
    <t>Ethan Allen Brown : 30,194</t>
  </si>
  <si>
    <t>James Dunlap (DR) : 8,075</t>
  </si>
  <si>
    <t>Thomas Worthington 22,931</t>
  </si>
  <si>
    <t>James Dunlap (DR) : 6,295_x000D_
Ethan Allen Brown (Fed) : 1,607</t>
  </si>
  <si>
    <t>Thomas Worthington 15,879</t>
  </si>
  <si>
    <t>Othniel Looker (DR) : 6,171</t>
  </si>
  <si>
    <t>Thomas Scott : 7,903</t>
  </si>
  <si>
    <t>Return J. Meigs, Jr. (Fed) : 11,859</t>
  </si>
  <si>
    <t>Return J. Meigs, Jr. : 9,924</t>
  </si>
  <si>
    <t>Thomas Worthington (DR) : 7,731</t>
  </si>
  <si>
    <t>Samuel Huntington : 7,293</t>
  </si>
  <si>
    <t>Thomas Worthington (DR) : 5,601_x000D_
Thomas Kirker (DR) : 3,397</t>
  </si>
  <si>
    <t>Nathaniel Massie (D-R) : 4,757</t>
  </si>
  <si>
    <t>Return J. Meigs, Jr. (Fed) : 6050</t>
  </si>
  <si>
    <t>Edward Tiffin : 4,788</t>
  </si>
  <si>
    <t>Edward Tiffin : 4,564</t>
  </si>
  <si>
    <t>Winner Candidate</t>
  </si>
  <si>
    <t>Winner Party</t>
  </si>
  <si>
    <t>Winner Party2</t>
  </si>
  <si>
    <t>Winner Votes</t>
  </si>
  <si>
    <t>Winner %</t>
  </si>
  <si>
    <t>Runner(s)-up Candidate</t>
  </si>
  <si>
    <t>Runner(s)-up Party</t>
  </si>
  <si>
    <t>Runner(s)-up Party2</t>
  </si>
  <si>
    <t>Runner(s)-up Votes</t>
  </si>
  <si>
    <t>Runner(s)-up %</t>
  </si>
  <si>
    <t>Others Votes</t>
  </si>
  <si>
    <t>Others %</t>
  </si>
  <si>
    <t>Ref</t>
  </si>
  <si>
    <t>Winner</t>
  </si>
  <si>
    <t>Runner(s)-up</t>
  </si>
  <si>
    <t>Candidate</t>
  </si>
  <si>
    <t>1916</t>
  </si>
  <si>
    <t>Atlee Pomerene</t>
  </si>
  <si>
    <t>571,488</t>
  </si>
  <si>
    <t>49.26%</t>
  </si>
  <si>
    <t>Myron T. Herrick</t>
  </si>
  <si>
    <t>535,391</t>
  </si>
  <si>
    <t>46.15%</t>
  </si>
  <si>
    <t>53,212</t>
  </si>
  <si>
    <t>4.59%</t>
  </si>
  <si>
    <t>1922</t>
  </si>
  <si>
    <t>Simeon D. Fess</t>
  </si>
  <si>
    <t>794,159</t>
  </si>
  <si>
    <t>50.90%</t>
  </si>
  <si>
    <t>744,558</t>
  </si>
  <si>
    <t>47.72%</t>
  </si>
  <si>
    <t>21,514</t>
  </si>
  <si>
    <t>1.38%</t>
  </si>
  <si>
    <t>1928</t>
  </si>
  <si>
    <t>1,412,805</t>
  </si>
  <si>
    <t>60.73%</t>
  </si>
  <si>
    <t>Charles V. Truax</t>
  </si>
  <si>
    <t>908,952</t>
  </si>
  <si>
    <t>39.07%</t>
  </si>
  <si>
    <t>4,448</t>
  </si>
  <si>
    <t>0.19%</t>
  </si>
  <si>
    <t>1934</t>
  </si>
  <si>
    <t>A. Victor Donahey</t>
  </si>
  <si>
    <t>1,276,206</t>
  </si>
  <si>
    <t>59.95%</t>
  </si>
  <si>
    <t>839,068</t>
  </si>
  <si>
    <t>39.41%</t>
  </si>
  <si>
    <t>13,569</t>
  </si>
  <si>
    <t>0.64%</t>
  </si>
  <si>
    <t>1940</t>
  </si>
  <si>
    <t>Harold Hitz Burton</t>
  </si>
  <si>
    <t>1,602,498</t>
  </si>
  <si>
    <t>52.37%</t>
  </si>
  <si>
    <t>John McSweeney</t>
  </si>
  <si>
    <t>1,457,304</t>
  </si>
  <si>
    <t>47.63%</t>
  </si>
  <si>
    <t>1946 (sp)</t>
  </si>
  <si>
    <t>Kingsley A. Taft</t>
  </si>
  <si>
    <t>1,193,852</t>
  </si>
  <si>
    <t>56.22%</t>
  </si>
  <si>
    <t>Henry P. Webber</t>
  </si>
  <si>
    <t>929,584</t>
  </si>
  <si>
    <t>43.78%</t>
  </si>
  <si>
    <t>1946</t>
  </si>
  <si>
    <t>John W. Bricker</t>
  </si>
  <si>
    <t>1,275,774</t>
  </si>
  <si>
    <t>57.02%</t>
  </si>
  <si>
    <t>James W. Huffman</t>
  </si>
  <si>
    <t>947,610</t>
  </si>
  <si>
    <t>42.36%</t>
  </si>
  <si>
    <t>13,885</t>
  </si>
  <si>
    <t>0.62%</t>
  </si>
  <si>
    <t>1952</t>
  </si>
  <si>
    <t>1,878,961</t>
  </si>
  <si>
    <t>54.58%</t>
  </si>
  <si>
    <t>Michael DiSalle</t>
  </si>
  <si>
    <t>1,563,330</t>
  </si>
  <si>
    <t>45.42%</t>
  </si>
  <si>
    <t>1958</t>
  </si>
  <si>
    <t>Stephen M. Young</t>
  </si>
  <si>
    <t>1,652,211</t>
  </si>
  <si>
    <t>52.46%</t>
  </si>
  <si>
    <t>1,497,199</t>
  </si>
  <si>
    <t>47.54%</t>
  </si>
  <si>
    <t>1964</t>
  </si>
  <si>
    <t>1,923,608</t>
  </si>
  <si>
    <t>50.22%</t>
  </si>
  <si>
    <t>Robert Taft Jr.</t>
  </si>
  <si>
    <t>1,906,781</t>
  </si>
  <si>
    <t>49.78%</t>
  </si>
  <si>
    <t>1970</t>
  </si>
  <si>
    <t>1,565,682</t>
  </si>
  <si>
    <t>49.68%</t>
  </si>
  <si>
    <t>Howard Metzenbaum</t>
  </si>
  <si>
    <t>1,495,262</t>
  </si>
  <si>
    <t>47.45%</t>
  </si>
  <si>
    <t>90,330</t>
  </si>
  <si>
    <t>2.87%</t>
  </si>
  <si>
    <t>1976</t>
  </si>
  <si>
    <t>1,941,113</t>
  </si>
  <si>
    <t>49.51%</t>
  </si>
  <si>
    <t>1,823,774</t>
  </si>
  <si>
    <t>46.52%</t>
  </si>
  <si>
    <t>155,726</t>
  </si>
  <si>
    <t>3.97%</t>
  </si>
  <si>
    <t>1982</t>
  </si>
  <si>
    <t>1,923,767</t>
  </si>
  <si>
    <t>56.66%</t>
  </si>
  <si>
    <t>Paul Pfeifer</t>
  </si>
  <si>
    <t>1,396,790</t>
  </si>
  <si>
    <t>41.14%</t>
  </si>
  <si>
    <t>74,906</t>
  </si>
  <si>
    <t>2.20%</t>
  </si>
  <si>
    <t>1988</t>
  </si>
  <si>
    <t>2,480,038</t>
  </si>
  <si>
    <t>56.97%</t>
  </si>
  <si>
    <t>George Voinovich</t>
  </si>
  <si>
    <t>1,872,716</t>
  </si>
  <si>
    <t>43.02%</t>
  </si>
  <si>
    <t>151</t>
  </si>
  <si>
    <t>0.00%</t>
  </si>
  <si>
    <t>1994</t>
  </si>
  <si>
    <t>Mike DeWine</t>
  </si>
  <si>
    <t>1,836,556</t>
  </si>
  <si>
    <t>53.44%</t>
  </si>
  <si>
    <t>Joel Hyatt</t>
  </si>
  <si>
    <t>1,348,213</t>
  </si>
  <si>
    <t>39.23%</t>
  </si>
  <si>
    <t>84</t>
  </si>
  <si>
    <t>Joe Slovenec</t>
  </si>
  <si>
    <t>252,031</t>
  </si>
  <si>
    <t>7.33%</t>
  </si>
  <si>
    <t>2000</t>
  </si>
  <si>
    <t>2,665,512</t>
  </si>
  <si>
    <t>59.92%</t>
  </si>
  <si>
    <t>Ted Celeste</t>
  </si>
  <si>
    <t>1,595,066</t>
  </si>
  <si>
    <t>35.85%</t>
  </si>
  <si>
    <t>188,223</t>
  </si>
  <si>
    <t>4.23%</t>
  </si>
  <si>
    <t>2006</t>
  </si>
  <si>
    <t>Sherrod Brown</t>
  </si>
  <si>
    <t>2,257,369</t>
  </si>
  <si>
    <t>56.16%</t>
  </si>
  <si>
    <t>1,761,037</t>
  </si>
  <si>
    <t>43.82%</t>
  </si>
  <si>
    <t>830</t>
  </si>
  <si>
    <t>0.02%</t>
  </si>
  <si>
    <t>2012</t>
  </si>
  <si>
    <t>2,762,766</t>
  </si>
  <si>
    <t>50.70%</t>
  </si>
  <si>
    <t>Josh Mandel</t>
  </si>
  <si>
    <t>2,435,744</t>
  </si>
  <si>
    <t>44.70%</t>
  </si>
  <si>
    <t>250,617</t>
  </si>
  <si>
    <t>4.60%</t>
  </si>
  <si>
    <t>2018</t>
  </si>
  <si>
    <t>2,358,508</t>
  </si>
  <si>
    <t>53.40%</t>
  </si>
  <si>
    <t>Jim Renacci</t>
  </si>
  <si>
    <t>2,057,559</t>
  </si>
  <si>
    <t>46.58%</t>
  </si>
  <si>
    <t>1,017</t>
  </si>
  <si>
    <t>1914</t>
  </si>
  <si>
    <t>Warren G. Harding</t>
  </si>
  <si>
    <t>526,115</t>
  </si>
  <si>
    <t>49.16%</t>
  </si>
  <si>
    <t>Timothy Sylvester Hogan</t>
  </si>
  <si>
    <t>423,742</t>
  </si>
  <si>
    <t>39.60%</t>
  </si>
  <si>
    <t>52,803</t>
  </si>
  <si>
    <t>4.93%</t>
  </si>
  <si>
    <t>Arthur Lovett Garford</t>
  </si>
  <si>
    <t>Progressive</t>
  </si>
  <si>
    <t>67,509</t>
  </si>
  <si>
    <t>6.31%</t>
  </si>
  <si>
    <t>1920</t>
  </si>
  <si>
    <t>Frank B. Willis</t>
  </si>
  <si>
    <t>1,134,953</t>
  </si>
  <si>
    <t>59.10%</t>
  </si>
  <si>
    <t>William Alexander Julian</t>
  </si>
  <si>
    <t>782,650</t>
  </si>
  <si>
    <t>40.76%</t>
  </si>
  <si>
    <t>2,647</t>
  </si>
  <si>
    <t>0.14%</t>
  </si>
  <si>
    <t>1926</t>
  </si>
  <si>
    <t>711,359</t>
  </si>
  <si>
    <t>53.19%</t>
  </si>
  <si>
    <t>623,221</t>
  </si>
  <si>
    <t>46.60%</t>
  </si>
  <si>
    <t>2,846</t>
  </si>
  <si>
    <t>0.21%</t>
  </si>
  <si>
    <t>1928 (sp)</t>
  </si>
  <si>
    <t>Theodore E. Burton</t>
  </si>
  <si>
    <t>1,429,554</t>
  </si>
  <si>
    <t>62.43%</t>
  </si>
  <si>
    <t>Graham P. Hunt</t>
  </si>
  <si>
    <t>856,807</t>
  </si>
  <si>
    <t>37.42%</t>
  </si>
  <si>
    <t>3,451</t>
  </si>
  <si>
    <t>0.15%</t>
  </si>
  <si>
    <t>1930 (sp)</t>
  </si>
  <si>
    <t>Robert J. Bulkley</t>
  </si>
  <si>
    <t>1,046,561</t>
  </si>
  <si>
    <t>54.78%</t>
  </si>
  <si>
    <t>Roscoe C. McCulloch</t>
  </si>
  <si>
    <t>863,944</t>
  </si>
  <si>
    <t>45.22%</t>
  </si>
  <si>
    <t>1932</t>
  </si>
  <si>
    <t>1,293,175</t>
  </si>
  <si>
    <t>52.53%</t>
  </si>
  <si>
    <t>Gilbert Bettman</t>
  </si>
  <si>
    <t>1,126,832</t>
  </si>
  <si>
    <t>45.77%</t>
  </si>
  <si>
    <t>41,987</t>
  </si>
  <si>
    <t>1.71%</t>
  </si>
  <si>
    <t>1938</t>
  </si>
  <si>
    <t>Robert A. Taft</t>
  </si>
  <si>
    <t>1,255,414</t>
  </si>
  <si>
    <t>53.62%</t>
  </si>
  <si>
    <t>1,085,792</t>
  </si>
  <si>
    <t>46.38%</t>
  </si>
  <si>
    <t>1944</t>
  </si>
  <si>
    <t>1,500,609</t>
  </si>
  <si>
    <t>50.30%</t>
  </si>
  <si>
    <t>William G. Pickrel</t>
  </si>
  <si>
    <t>1,482,610</t>
  </si>
  <si>
    <t>49.70%</t>
  </si>
  <si>
    <t>1950</t>
  </si>
  <si>
    <t>1,645,643</t>
  </si>
  <si>
    <t>57.54%</t>
  </si>
  <si>
    <t>Joseph T. Ferguson</t>
  </si>
  <si>
    <t>1,214,459</t>
  </si>
  <si>
    <t>42.46%</t>
  </si>
  <si>
    <t>1954 (sp)</t>
  </si>
  <si>
    <t>George H. Bender</t>
  </si>
  <si>
    <t>1,257,874</t>
  </si>
  <si>
    <t>50.06%</t>
  </si>
  <si>
    <t>Thomas A. Burke</t>
  </si>
  <si>
    <t>1,254,904</t>
  </si>
  <si>
    <t>49.94%</t>
  </si>
  <si>
    <t>1956</t>
  </si>
  <si>
    <t>Frank Lausche</t>
  </si>
  <si>
    <t>1,864,589</t>
  </si>
  <si>
    <t>52.89%</t>
  </si>
  <si>
    <t>1,660,910</t>
  </si>
  <si>
    <t>47.11%</t>
  </si>
  <si>
    <t>1962</t>
  </si>
  <si>
    <t>1,843,813</t>
  </si>
  <si>
    <t>61.56%</t>
  </si>
  <si>
    <t>John Marshall Briley</t>
  </si>
  <si>
    <t>1,151,173</t>
  </si>
  <si>
    <t>38.44%</t>
  </si>
  <si>
    <t>1968</t>
  </si>
  <si>
    <t>William B. Saxbe</t>
  </si>
  <si>
    <t>1,928,964</t>
  </si>
  <si>
    <t>51.53%</t>
  </si>
  <si>
    <t>John J. Gilligan</t>
  </si>
  <si>
    <t>1,814,152</t>
  </si>
  <si>
    <t>48.47%</t>
  </si>
  <si>
    <t>4</t>
  </si>
  <si>
    <t>1974</t>
  </si>
  <si>
    <t>John Glenn</t>
  </si>
  <si>
    <t>1,930,670</t>
  </si>
  <si>
    <t>64.62%</t>
  </si>
  <si>
    <t>Ralph Perk</t>
  </si>
  <si>
    <t>918,133</t>
  </si>
  <si>
    <t>30.73%</t>
  </si>
  <si>
    <t>138,803</t>
  </si>
  <si>
    <t>4.65%</t>
  </si>
  <si>
    <t>1980</t>
  </si>
  <si>
    <t>2,770,786</t>
  </si>
  <si>
    <t>68.80%</t>
  </si>
  <si>
    <t>Jim Betts</t>
  </si>
  <si>
    <t>1,137,695</t>
  </si>
  <si>
    <t>28.25%</t>
  </si>
  <si>
    <t>118,822</t>
  </si>
  <si>
    <t>2.95%</t>
  </si>
  <si>
    <t>1986</t>
  </si>
  <si>
    <t>1,949,208</t>
  </si>
  <si>
    <t>62.45%</t>
  </si>
  <si>
    <t>Tom Kindness</t>
  </si>
  <si>
    <t>1,171,893</t>
  </si>
  <si>
    <t>37.55%</t>
  </si>
  <si>
    <t>88</t>
  </si>
  <si>
    <t>1992</t>
  </si>
  <si>
    <t>2,444,397</t>
  </si>
  <si>
    <t>50.88%</t>
  </si>
  <si>
    <t>2,028,434</t>
  </si>
  <si>
    <t>42.22%</t>
  </si>
  <si>
    <t>Martha Grevatt</t>
  </si>
  <si>
    <t>Workers World</t>
  </si>
  <si>
    <t>331,125</t>
  </si>
  <si>
    <t>6.89%</t>
  </si>
  <si>
    <t>1998</t>
  </si>
  <si>
    <t>1,922,087</t>
  </si>
  <si>
    <t>56.46%</t>
  </si>
  <si>
    <t>Mary O. Boyle</t>
  </si>
  <si>
    <t>1,482,054</t>
  </si>
  <si>
    <t>43.53%</t>
  </si>
  <si>
    <t>210</t>
  </si>
  <si>
    <t>0.01%</t>
  </si>
  <si>
    <t>2004</t>
  </si>
  <si>
    <t>3,464,651</t>
  </si>
  <si>
    <t>63.85%</t>
  </si>
  <si>
    <t>Eric Fingerhut</t>
  </si>
  <si>
    <t>1,961,249</t>
  </si>
  <si>
    <t>36.14%</t>
  </si>
  <si>
    <t>296</t>
  </si>
  <si>
    <t>2010</t>
  </si>
  <si>
    <t>Rob Portman</t>
  </si>
  <si>
    <t>2,168,742</t>
  </si>
  <si>
    <t>56.85%</t>
  </si>
  <si>
    <t>Lee Fisher</t>
  </si>
  <si>
    <t>1,503,297</t>
  </si>
  <si>
    <t>39.40%</t>
  </si>
  <si>
    <t>143,059</t>
  </si>
  <si>
    <t>3.75%</t>
  </si>
  <si>
    <t>2016</t>
  </si>
  <si>
    <t>3,118,567</t>
  </si>
  <si>
    <t>58.03%</t>
  </si>
  <si>
    <t>Ted Strickland</t>
  </si>
  <si>
    <t>1,996,908</t>
  </si>
  <si>
    <t>37.16%</t>
  </si>
  <si>
    <t>258,689</t>
  </si>
  <si>
    <t>4.81%</t>
  </si>
  <si>
    <t>2022</t>
  </si>
  <si>
    <t>J. D. Vance</t>
  </si>
  <si>
    <t>2,192,114</t>
  </si>
  <si>
    <t>53.04%</t>
  </si>
  <si>
    <t>Tim Ryan</t>
  </si>
  <si>
    <t>1,939,489</t>
  </si>
  <si>
    <t>46.92%</t>
  </si>
  <si>
    <t>1,739</t>
  </si>
  <si>
    <t>0.04%</t>
  </si>
  <si>
    <t>Governor (D)</t>
  </si>
  <si>
    <t>Governor (R)</t>
  </si>
  <si>
    <t>Senator (D)</t>
  </si>
  <si>
    <t>Governor (O)</t>
  </si>
  <si>
    <t>Senator (R)</t>
  </si>
  <si>
    <t>Senator (O)</t>
  </si>
  <si>
    <t>Column2</t>
  </si>
  <si>
    <t>Estimated Total</t>
  </si>
  <si>
    <t>D-Per</t>
  </si>
  <si>
    <t>R-Per</t>
  </si>
  <si>
    <t>I admit there could be a very small amount of people that oted for truely fringe gubernatorial candidates, that ar not in the estimated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</si>
</sst>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3CCFF"/>
        <bgColor indexed="64"/>
      </patternFill>
    </fill>
    <fill>
      <patternFill patternType="solid">
        <fgColor rgb="FFFCAAAA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4" borderId="1" xfId="0" applyFill="1" applyBorder="1"/>
    <xf numFmtId="0" fontId="0" fillId="0" borderId="1" xfId="0" applyBorder="1"/>
    <xf numFmtId="0" fontId="0" fillId="7" borderId="0" xfId="0" applyFill="1"/>
    <xf numFmtId="0" fontId="0" fillId="3" borderId="2" xfId="0" applyFill="1" applyBorder="1"/>
    <xf numFmtId="164" fontId="0" fillId="0" borderId="0" xfId="0" applyNumberFormat="1"/>
    <xf numFmtId="164" fontId="0" fillId="0" borderId="2" xfId="0" applyNumberFormat="1" applyBorder="1"/>
    <xf numFmtId="0" fontId="0" fillId="6" borderId="3" xfId="0" applyFill="1" applyBorder="1"/>
    <xf numFmtId="0" fontId="0" fillId="0" borderId="3" xfId="0" applyBorder="1"/>
    <xf numFmtId="0" fontId="1" fillId="5" borderId="0" xfId="0" applyFont="1" applyFill="1"/>
    <xf numFmtId="0" fontId="0" fillId="6" borderId="0" xfId="0" applyFill="1"/>
    <xf numFmtId="2" fontId="1" fillId="5" borderId="0" xfId="0" applyNumberFormat="1" applyFont="1" applyFill="1"/>
    <xf numFmtId="2" fontId="0" fillId="6" borderId="3" xfId="0" applyNumberFormat="1" applyFill="1" applyBorder="1"/>
    <xf numFmtId="2" fontId="0" fillId="0" borderId="3" xfId="0" applyNumberFormat="1" applyBorder="1"/>
    <xf numFmtId="2" fontId="0" fillId="6" borderId="0" xfId="0" applyNumberFormat="1" applyFill="1"/>
  </cellXfs>
  <cellStyles count="1">
    <cellStyle name="Normal" xfId="0" builtinId="0"/>
  </cellStyles>
  <dxfs count="97">
    <dxf>
      <numFmt numFmtId="164" formatCode="0.0"/>
    </dxf>
    <dxf>
      <numFmt numFmtId="164" formatCode="0.0"/>
    </dxf>
    <dxf>
      <numFmt numFmtId="164" formatCode="0.0"/>
      <border diagonalUp="0" diagonalDown="0">
        <left style="thick">
          <color auto="1"/>
        </left>
        <right/>
        <top/>
        <bottom/>
        <vertical/>
        <horizontal/>
      </border>
    </dxf>
    <dxf>
      <numFmt numFmtId="164" formatCode="0.0"/>
    </dxf>
    <dxf>
      <numFmt numFmtId="164" formatCode="0.0"/>
    </dxf>
    <dxf>
      <numFmt numFmtId="164" formatCode="0.0"/>
      <border diagonalUp="0" diagonalDown="0">
        <left style="thick">
          <color auto="1"/>
        </left>
        <right/>
        <top/>
        <bottom/>
        <vertical/>
        <horizontal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thick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64" formatCode="0.0"/>
    </dxf>
    <dxf>
      <numFmt numFmtId="1" formatCode="0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rgb="FFFCAAAA"/>
        </patternFill>
      </fill>
    </dxf>
    <dxf>
      <fill>
        <patternFill patternType="solid">
          <fgColor indexed="64"/>
          <bgColor rgb="FFB3CCFF"/>
        </patternFill>
      </fill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rgb="FFFCAAAA"/>
        </patternFill>
      </fill>
    </dxf>
    <dxf>
      <fill>
        <patternFill patternType="solid">
          <fgColor indexed="64"/>
          <bgColor rgb="FFB3CCFF"/>
        </patternFill>
      </fill>
    </dxf>
    <dxf>
      <border diagonalUp="0" diagonalDown="0">
        <left/>
        <right style="thick">
          <color auto="1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CAAAA"/>
      <color rgb="FFFF3131"/>
      <color rgb="FFB3CC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455048912336824E-2"/>
          <c:y val="1.5834292781078844E-2"/>
          <c:w val="0.83895910435329313"/>
          <c:h val="0.90141038818589925"/>
        </c:manualLayout>
      </c:layout>
      <c:lineChart>
        <c:grouping val="standard"/>
        <c:varyColors val="0"/>
        <c:ser>
          <c:idx val="0"/>
          <c:order val="0"/>
          <c:tx>
            <c:v>National Democrat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'President 2'!$B$4:$B$21</c:f>
              <c:numCache>
                <c:formatCode>General</c:formatCode>
                <c:ptCount val="18"/>
                <c:pt idx="0">
                  <c:v>1952</c:v>
                </c:pt>
                <c:pt idx="1">
                  <c:v>1956</c:v>
                </c:pt>
                <c:pt idx="2">
                  <c:v>1960</c:v>
                </c:pt>
                <c:pt idx="3">
                  <c:v>1964</c:v>
                </c:pt>
                <c:pt idx="4">
                  <c:v>1968</c:v>
                </c:pt>
                <c:pt idx="5">
                  <c:v>1972</c:v>
                </c:pt>
                <c:pt idx="6">
                  <c:v>1976</c:v>
                </c:pt>
                <c:pt idx="7">
                  <c:v>1980</c:v>
                </c:pt>
                <c:pt idx="8">
                  <c:v>1984</c:v>
                </c:pt>
                <c:pt idx="9">
                  <c:v>1988</c:v>
                </c:pt>
                <c:pt idx="10">
                  <c:v>1992</c:v>
                </c:pt>
                <c:pt idx="11">
                  <c:v>1996</c:v>
                </c:pt>
                <c:pt idx="12">
                  <c:v>2000</c:v>
                </c:pt>
                <c:pt idx="13">
                  <c:v>2004</c:v>
                </c:pt>
                <c:pt idx="14">
                  <c:v>2008</c:v>
                </c:pt>
                <c:pt idx="15">
                  <c:v>2012</c:v>
                </c:pt>
                <c:pt idx="16">
                  <c:v>2016</c:v>
                </c:pt>
                <c:pt idx="17">
                  <c:v>2020</c:v>
                </c:pt>
              </c:numCache>
            </c:numRef>
          </c:cat>
          <c:val>
            <c:numRef>
              <c:f>'President 2'!$C$4:$C$21</c:f>
              <c:numCache>
                <c:formatCode>General</c:formatCode>
                <c:ptCount val="18"/>
                <c:pt idx="0">
                  <c:v>44.3</c:v>
                </c:pt>
                <c:pt idx="1">
                  <c:v>42</c:v>
                </c:pt>
                <c:pt idx="2">
                  <c:v>49.7</c:v>
                </c:pt>
                <c:pt idx="3">
                  <c:v>61</c:v>
                </c:pt>
                <c:pt idx="4">
                  <c:v>42.7</c:v>
                </c:pt>
                <c:pt idx="5">
                  <c:v>37.5</c:v>
                </c:pt>
                <c:pt idx="6">
                  <c:v>50.1</c:v>
                </c:pt>
                <c:pt idx="7">
                  <c:v>41</c:v>
                </c:pt>
                <c:pt idx="8">
                  <c:v>40.6</c:v>
                </c:pt>
                <c:pt idx="9">
                  <c:v>45.6</c:v>
                </c:pt>
                <c:pt idx="10">
                  <c:v>43</c:v>
                </c:pt>
                <c:pt idx="11">
                  <c:v>49.2</c:v>
                </c:pt>
                <c:pt idx="12">
                  <c:v>48.4</c:v>
                </c:pt>
                <c:pt idx="13">
                  <c:v>48.3</c:v>
                </c:pt>
                <c:pt idx="14">
                  <c:v>52.9</c:v>
                </c:pt>
                <c:pt idx="15">
                  <c:v>51.1</c:v>
                </c:pt>
                <c:pt idx="16">
                  <c:v>48.2</c:v>
                </c:pt>
                <c:pt idx="17">
                  <c:v>51.3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A7-4819-8550-CAB05BE45636}"/>
            </c:ext>
          </c:extLst>
        </c:ser>
        <c:ser>
          <c:idx val="1"/>
          <c:order val="1"/>
          <c:tx>
            <c:v>Ohio Democrat</c:v>
          </c:tx>
          <c:spPr>
            <a:ln w="28575" cap="rnd">
              <a:solidFill>
                <a:srgbClr val="B3CC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B3CCFF"/>
              </a:solidFill>
              <a:ln w="9525">
                <a:solidFill>
                  <a:srgbClr val="B3CCFF"/>
                </a:solidFill>
              </a:ln>
              <a:effectLst/>
            </c:spPr>
          </c:marker>
          <c:val>
            <c:numRef>
              <c:f>'President 2'!$F$4:$F$21</c:f>
              <c:numCache>
                <c:formatCode>General</c:formatCode>
                <c:ptCount val="18"/>
                <c:pt idx="0">
                  <c:v>43.24</c:v>
                </c:pt>
                <c:pt idx="1">
                  <c:v>38.89</c:v>
                </c:pt>
                <c:pt idx="2">
                  <c:v>46.72</c:v>
                </c:pt>
                <c:pt idx="3">
                  <c:v>62.94</c:v>
                </c:pt>
                <c:pt idx="4">
                  <c:v>42.95</c:v>
                </c:pt>
                <c:pt idx="5">
                  <c:v>38.07</c:v>
                </c:pt>
                <c:pt idx="6">
                  <c:v>48.92</c:v>
                </c:pt>
                <c:pt idx="7">
                  <c:v>40.909999999999997</c:v>
                </c:pt>
                <c:pt idx="8">
                  <c:v>40.14</c:v>
                </c:pt>
                <c:pt idx="9">
                  <c:v>44.15</c:v>
                </c:pt>
                <c:pt idx="10">
                  <c:v>40.18</c:v>
                </c:pt>
                <c:pt idx="11">
                  <c:v>47.38</c:v>
                </c:pt>
                <c:pt idx="12">
                  <c:v>46.46</c:v>
                </c:pt>
                <c:pt idx="13">
                  <c:v>48.71</c:v>
                </c:pt>
                <c:pt idx="14">
                  <c:v>51.5</c:v>
                </c:pt>
                <c:pt idx="15">
                  <c:v>50.67</c:v>
                </c:pt>
                <c:pt idx="16">
                  <c:v>43.24</c:v>
                </c:pt>
                <c:pt idx="17">
                  <c:v>45.24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FA7-4819-8550-CAB05BE45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3361311"/>
        <c:axId val="1313352399"/>
      </c:lineChart>
      <c:catAx>
        <c:axId val="1313361311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352399"/>
        <c:crosses val="autoZero"/>
        <c:auto val="1"/>
        <c:lblAlgn val="ctr"/>
        <c:lblOffset val="100"/>
        <c:noMultiLvlLbl val="0"/>
      </c:catAx>
      <c:valAx>
        <c:axId val="1313352399"/>
        <c:scaling>
          <c:orientation val="minMax"/>
          <c:min val="35"/>
        </c:scaling>
        <c:delete val="0"/>
        <c:axPos val="l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1587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361311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797836870413674E-2"/>
          <c:y val="1.363045548509976E-2"/>
          <c:w val="0.83895910435329313"/>
          <c:h val="0.90141038818589925"/>
        </c:manualLayout>
      </c:layout>
      <c:lineChart>
        <c:grouping val="standard"/>
        <c:varyColors val="0"/>
        <c:ser>
          <c:idx val="0"/>
          <c:order val="0"/>
          <c:tx>
            <c:v>National Republican</c:v>
          </c:tx>
          <c:spPr>
            <a:ln w="28575" cap="rnd">
              <a:solidFill>
                <a:srgbClr val="FF313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3131"/>
              </a:solidFill>
              <a:ln w="9525">
                <a:solidFill>
                  <a:srgbClr val="FF3131"/>
                </a:solidFill>
              </a:ln>
              <a:effectLst/>
            </c:spPr>
          </c:marker>
          <c:cat>
            <c:numRef>
              <c:f>'President 2'!$B$4:$B$21</c:f>
              <c:numCache>
                <c:formatCode>General</c:formatCode>
                <c:ptCount val="18"/>
                <c:pt idx="0">
                  <c:v>1952</c:v>
                </c:pt>
                <c:pt idx="1">
                  <c:v>1956</c:v>
                </c:pt>
                <c:pt idx="2">
                  <c:v>1960</c:v>
                </c:pt>
                <c:pt idx="3">
                  <c:v>1964</c:v>
                </c:pt>
                <c:pt idx="4">
                  <c:v>1968</c:v>
                </c:pt>
                <c:pt idx="5">
                  <c:v>1972</c:v>
                </c:pt>
                <c:pt idx="6">
                  <c:v>1976</c:v>
                </c:pt>
                <c:pt idx="7">
                  <c:v>1980</c:v>
                </c:pt>
                <c:pt idx="8">
                  <c:v>1984</c:v>
                </c:pt>
                <c:pt idx="9">
                  <c:v>1988</c:v>
                </c:pt>
                <c:pt idx="10">
                  <c:v>1992</c:v>
                </c:pt>
                <c:pt idx="11">
                  <c:v>1996</c:v>
                </c:pt>
                <c:pt idx="12">
                  <c:v>2000</c:v>
                </c:pt>
                <c:pt idx="13">
                  <c:v>2004</c:v>
                </c:pt>
                <c:pt idx="14">
                  <c:v>2008</c:v>
                </c:pt>
                <c:pt idx="15">
                  <c:v>2012</c:v>
                </c:pt>
                <c:pt idx="16">
                  <c:v>2016</c:v>
                </c:pt>
                <c:pt idx="17">
                  <c:v>2020</c:v>
                </c:pt>
              </c:numCache>
            </c:numRef>
          </c:cat>
          <c:val>
            <c:numRef>
              <c:f>'President 2'!$D$4:$D$21</c:f>
              <c:numCache>
                <c:formatCode>General</c:formatCode>
                <c:ptCount val="18"/>
                <c:pt idx="0">
                  <c:v>55.2</c:v>
                </c:pt>
                <c:pt idx="1">
                  <c:v>57.4</c:v>
                </c:pt>
                <c:pt idx="2">
                  <c:v>49.6</c:v>
                </c:pt>
                <c:pt idx="3">
                  <c:v>38.5</c:v>
                </c:pt>
                <c:pt idx="4">
                  <c:v>43.4</c:v>
                </c:pt>
                <c:pt idx="5">
                  <c:v>60.7</c:v>
                </c:pt>
                <c:pt idx="6">
                  <c:v>48</c:v>
                </c:pt>
                <c:pt idx="7">
                  <c:v>50.7</c:v>
                </c:pt>
                <c:pt idx="8">
                  <c:v>58.8</c:v>
                </c:pt>
                <c:pt idx="9">
                  <c:v>53.4</c:v>
                </c:pt>
                <c:pt idx="10">
                  <c:v>37.4</c:v>
                </c:pt>
                <c:pt idx="11">
                  <c:v>40.700000000000003</c:v>
                </c:pt>
                <c:pt idx="12">
                  <c:v>47.9</c:v>
                </c:pt>
                <c:pt idx="13">
                  <c:v>50.7</c:v>
                </c:pt>
                <c:pt idx="14">
                  <c:v>45.7</c:v>
                </c:pt>
                <c:pt idx="15">
                  <c:v>47.2</c:v>
                </c:pt>
                <c:pt idx="16">
                  <c:v>46.1</c:v>
                </c:pt>
                <c:pt idx="17">
                  <c:v>46.9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40-4522-BAF2-2CAA9AB45276}"/>
            </c:ext>
          </c:extLst>
        </c:ser>
        <c:ser>
          <c:idx val="1"/>
          <c:order val="1"/>
          <c:tx>
            <c:v>Ohio Republican</c:v>
          </c:tx>
          <c:spPr>
            <a:ln w="28575" cap="rnd">
              <a:solidFill>
                <a:srgbClr val="FCAAAA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CAAAA"/>
              </a:solidFill>
              <a:ln w="9525">
                <a:solidFill>
                  <a:srgbClr val="FCAAAA"/>
                </a:solidFill>
              </a:ln>
              <a:effectLst/>
            </c:spPr>
          </c:marker>
          <c:val>
            <c:numRef>
              <c:f>'President 2'!$G$4:$G$21</c:f>
              <c:numCache>
                <c:formatCode>General</c:formatCode>
                <c:ptCount val="18"/>
                <c:pt idx="0">
                  <c:v>56.76</c:v>
                </c:pt>
                <c:pt idx="1">
                  <c:v>61.11</c:v>
                </c:pt>
                <c:pt idx="2">
                  <c:v>53.28</c:v>
                </c:pt>
                <c:pt idx="3">
                  <c:v>37.06</c:v>
                </c:pt>
                <c:pt idx="4">
                  <c:v>45.23</c:v>
                </c:pt>
                <c:pt idx="5">
                  <c:v>59.63</c:v>
                </c:pt>
                <c:pt idx="6">
                  <c:v>48.65</c:v>
                </c:pt>
                <c:pt idx="7">
                  <c:v>51.51</c:v>
                </c:pt>
                <c:pt idx="8">
                  <c:v>58.9</c:v>
                </c:pt>
                <c:pt idx="9">
                  <c:v>55</c:v>
                </c:pt>
                <c:pt idx="10">
                  <c:v>38.35</c:v>
                </c:pt>
                <c:pt idx="11">
                  <c:v>41.02</c:v>
                </c:pt>
                <c:pt idx="12">
                  <c:v>49.97</c:v>
                </c:pt>
                <c:pt idx="13">
                  <c:v>50.81</c:v>
                </c:pt>
                <c:pt idx="14">
                  <c:v>46.91</c:v>
                </c:pt>
                <c:pt idx="15">
                  <c:v>47.69</c:v>
                </c:pt>
                <c:pt idx="16">
                  <c:v>51.31</c:v>
                </c:pt>
                <c:pt idx="17">
                  <c:v>53.27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40-4522-BAF2-2CAA9AB45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3361311"/>
        <c:axId val="1313352399"/>
      </c:lineChart>
      <c:catAx>
        <c:axId val="1313361311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352399"/>
        <c:crosses val="autoZero"/>
        <c:auto val="1"/>
        <c:lblAlgn val="ctr"/>
        <c:lblOffset val="100"/>
        <c:noMultiLvlLbl val="0"/>
      </c:catAx>
      <c:valAx>
        <c:axId val="1313352399"/>
        <c:scaling>
          <c:orientation val="minMax"/>
          <c:min val="35"/>
        </c:scaling>
        <c:delete val="0"/>
        <c:axPos val="l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1587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361311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797836870413674E-2"/>
          <c:y val="1.363045548509976E-2"/>
          <c:w val="0.83895910435329313"/>
          <c:h val="0.90141038818589925"/>
        </c:manualLayout>
      </c:layout>
      <c:lineChart>
        <c:grouping val="standard"/>
        <c:varyColors val="0"/>
        <c:ser>
          <c:idx val="0"/>
          <c:order val="0"/>
          <c:tx>
            <c:v>National Other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'President 2'!$B$4:$B$21</c:f>
              <c:numCache>
                <c:formatCode>General</c:formatCode>
                <c:ptCount val="18"/>
                <c:pt idx="0">
                  <c:v>1952</c:v>
                </c:pt>
                <c:pt idx="1">
                  <c:v>1956</c:v>
                </c:pt>
                <c:pt idx="2">
                  <c:v>1960</c:v>
                </c:pt>
                <c:pt idx="3">
                  <c:v>1964</c:v>
                </c:pt>
                <c:pt idx="4">
                  <c:v>1968</c:v>
                </c:pt>
                <c:pt idx="5">
                  <c:v>1972</c:v>
                </c:pt>
                <c:pt idx="6">
                  <c:v>1976</c:v>
                </c:pt>
                <c:pt idx="7">
                  <c:v>1980</c:v>
                </c:pt>
                <c:pt idx="8">
                  <c:v>1984</c:v>
                </c:pt>
                <c:pt idx="9">
                  <c:v>1988</c:v>
                </c:pt>
                <c:pt idx="10">
                  <c:v>1992</c:v>
                </c:pt>
                <c:pt idx="11">
                  <c:v>1996</c:v>
                </c:pt>
                <c:pt idx="12">
                  <c:v>2000</c:v>
                </c:pt>
                <c:pt idx="13">
                  <c:v>2004</c:v>
                </c:pt>
                <c:pt idx="14">
                  <c:v>2008</c:v>
                </c:pt>
                <c:pt idx="15">
                  <c:v>2012</c:v>
                </c:pt>
                <c:pt idx="16">
                  <c:v>2016</c:v>
                </c:pt>
                <c:pt idx="17">
                  <c:v>2020</c:v>
                </c:pt>
              </c:numCache>
            </c:numRef>
          </c:cat>
          <c:val>
            <c:numRef>
              <c:f>'President 2'!$E$4:$E$21</c:f>
              <c:numCache>
                <c:formatCode>General</c:formatCode>
                <c:ptCount val="18"/>
                <c:pt idx="0">
                  <c:v>0.5</c:v>
                </c:pt>
                <c:pt idx="1">
                  <c:v>0.60000000000000142</c:v>
                </c:pt>
                <c:pt idx="2">
                  <c:v>0.69999999999999574</c:v>
                </c:pt>
                <c:pt idx="3">
                  <c:v>0.5</c:v>
                </c:pt>
                <c:pt idx="4">
                  <c:v>13.899999999999999</c:v>
                </c:pt>
                <c:pt idx="5">
                  <c:v>1.7999999999999972</c:v>
                </c:pt>
                <c:pt idx="6">
                  <c:v>1.8999999999999986</c:v>
                </c:pt>
                <c:pt idx="7">
                  <c:v>8.2999999999999972</c:v>
                </c:pt>
                <c:pt idx="8">
                  <c:v>0.60000000000000142</c:v>
                </c:pt>
                <c:pt idx="9">
                  <c:v>1</c:v>
                </c:pt>
                <c:pt idx="10">
                  <c:v>19.600000000000001</c:v>
                </c:pt>
                <c:pt idx="11">
                  <c:v>10.099999999999994</c:v>
                </c:pt>
                <c:pt idx="12">
                  <c:v>3.7000000000000028</c:v>
                </c:pt>
                <c:pt idx="13">
                  <c:v>1</c:v>
                </c:pt>
                <c:pt idx="14">
                  <c:v>1.3999999999999986</c:v>
                </c:pt>
                <c:pt idx="15">
                  <c:v>1.6999999999999957</c:v>
                </c:pt>
                <c:pt idx="16">
                  <c:v>5.6999999999999957</c:v>
                </c:pt>
                <c:pt idx="17">
                  <c:v>1.8000000000000043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51-4393-AE51-A2F89212282E}"/>
            </c:ext>
          </c:extLst>
        </c:ser>
        <c:ser>
          <c:idx val="1"/>
          <c:order val="1"/>
          <c:tx>
            <c:v>Ohio Other</c:v>
          </c:tx>
          <c:spPr>
            <a:ln w="2857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 w="9525">
                <a:solidFill>
                  <a:schemeClr val="accent6">
                    <a:lumMod val="40000"/>
                    <a:lumOff val="60000"/>
                  </a:schemeClr>
                </a:solidFill>
              </a:ln>
              <a:effectLst/>
            </c:spPr>
          </c:marker>
          <c:val>
            <c:numRef>
              <c:f>'President 2'!$H$4:$H$21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11.82</c:v>
                </c:pt>
                <c:pt idx="5">
                  <c:v>2.2999999999999972</c:v>
                </c:pt>
                <c:pt idx="6">
                  <c:v>2.4299999999999997</c:v>
                </c:pt>
                <c:pt idx="7">
                  <c:v>7.5800000000000054</c:v>
                </c:pt>
                <c:pt idx="8">
                  <c:v>0.96000000000000085</c:v>
                </c:pt>
                <c:pt idx="9">
                  <c:v>0.85000000000000142</c:v>
                </c:pt>
                <c:pt idx="10">
                  <c:v>21.47</c:v>
                </c:pt>
                <c:pt idx="11">
                  <c:v>11.599999999999994</c:v>
                </c:pt>
                <c:pt idx="12">
                  <c:v>3.5700000000000003</c:v>
                </c:pt>
                <c:pt idx="13">
                  <c:v>0.47999999999999687</c:v>
                </c:pt>
                <c:pt idx="14">
                  <c:v>1.5900000000000034</c:v>
                </c:pt>
                <c:pt idx="15">
                  <c:v>1.6400000000000006</c:v>
                </c:pt>
                <c:pt idx="16">
                  <c:v>5.4499999999999957</c:v>
                </c:pt>
                <c:pt idx="17">
                  <c:v>1.4899999999999949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51-4393-AE51-A2F892122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3361311"/>
        <c:axId val="1313352399"/>
      </c:lineChart>
      <c:catAx>
        <c:axId val="1313361311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352399"/>
        <c:crosses val="autoZero"/>
        <c:auto val="1"/>
        <c:lblAlgn val="ctr"/>
        <c:lblOffset val="100"/>
        <c:noMultiLvlLbl val="0"/>
      </c:catAx>
      <c:valAx>
        <c:axId val="1313352399"/>
        <c:scaling>
          <c:orientation val="minMax"/>
          <c:min val="0"/>
        </c:scaling>
        <c:delete val="0"/>
        <c:axPos val="l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1587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361311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797836870413674E-2"/>
          <c:y val="0.20580528799971123"/>
          <c:w val="0.95116787757302124"/>
          <c:h val="0.70923550550686143"/>
        </c:manualLayout>
      </c:layout>
      <c:lineChart>
        <c:grouping val="standard"/>
        <c:varyColors val="0"/>
        <c:ser>
          <c:idx val="0"/>
          <c:order val="0"/>
          <c:tx>
            <c:v>National President (D)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'FULL SHEET'!$B$3:$B$73</c:f>
              <c:numCache>
                <c:formatCode>General</c:formatCode>
                <c:ptCount val="71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  <c:pt idx="69">
                  <c:v>2021</c:v>
                </c:pt>
                <c:pt idx="70">
                  <c:v>2022</c:v>
                </c:pt>
              </c:numCache>
            </c:numRef>
          </c:cat>
          <c:val>
            <c:numRef>
              <c:f>'FULL SHEET'!$C$3:$C$73</c:f>
              <c:numCache>
                <c:formatCode>0.0</c:formatCode>
                <c:ptCount val="71"/>
                <c:pt idx="0">
                  <c:v>44.3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42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49.7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61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42.7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37.5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50.1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41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40.6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45.6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43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49.2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48.4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48.3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52.9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51.1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48.2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51.3</c:v>
                </c:pt>
                <c:pt idx="69">
                  <c:v>#N/A</c:v>
                </c:pt>
                <c:pt idx="7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A4-41D9-8A70-8D046E289E12}"/>
            </c:ext>
          </c:extLst>
        </c:ser>
        <c:ser>
          <c:idx val="1"/>
          <c:order val="1"/>
          <c:tx>
            <c:v>Ohio President (D)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'FULL SHEET'!$B$3:$B$73</c:f>
              <c:numCache>
                <c:formatCode>General</c:formatCode>
                <c:ptCount val="71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  <c:pt idx="69">
                  <c:v>2021</c:v>
                </c:pt>
                <c:pt idx="70">
                  <c:v>2022</c:v>
                </c:pt>
              </c:numCache>
            </c:numRef>
          </c:cat>
          <c:val>
            <c:numRef>
              <c:f>'FULL SHEET'!$F$3:$F$73</c:f>
              <c:numCache>
                <c:formatCode>0.0</c:formatCode>
                <c:ptCount val="71"/>
                <c:pt idx="0">
                  <c:v>43.24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38.89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46.72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62.94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42.95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38.07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48.92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40.909999999999997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40.14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44.15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40.18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47.38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46.46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48.71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51.5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50.67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43.24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45.24</c:v>
                </c:pt>
                <c:pt idx="69">
                  <c:v>#N/A</c:v>
                </c:pt>
                <c:pt idx="7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A4-41D9-8A70-8D046E289E12}"/>
            </c:ext>
          </c:extLst>
        </c:ser>
        <c:ser>
          <c:idx val="2"/>
          <c:order val="2"/>
          <c:tx>
            <c:v>Ohio Governor (D)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'FULL SHEET'!$B$3:$B$73</c:f>
              <c:numCache>
                <c:formatCode>General</c:formatCode>
                <c:ptCount val="71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  <c:pt idx="69">
                  <c:v>2021</c:v>
                </c:pt>
                <c:pt idx="70">
                  <c:v>2022</c:v>
                </c:pt>
              </c:numCache>
            </c:numRef>
          </c:cat>
          <c:val>
            <c:numRef>
              <c:f>'FULL SHEET'!$I$3:$I$73</c:f>
              <c:numCache>
                <c:formatCode>0.0</c:formatCode>
                <c:ptCount val="71"/>
                <c:pt idx="0">
                  <c:v>55.895037346387191</c:v>
                </c:pt>
                <c:pt idx="1">
                  <c:v>#N/A</c:v>
                </c:pt>
                <c:pt idx="2">
                  <c:v>54.094518802520611</c:v>
                </c:pt>
                <c:pt idx="3">
                  <c:v>#N/A</c:v>
                </c:pt>
                <c:pt idx="4">
                  <c:v>44.274640934215327</c:v>
                </c:pt>
                <c:pt idx="5">
                  <c:v>#N/A</c:v>
                </c:pt>
                <c:pt idx="6">
                  <c:v>56.917896772786982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41.082460980322772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37.822265614853301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54.192459925511905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48.248247889818067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47.642060371723367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59.042079072239396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60.600186981654993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44.265984213477495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24.97876720065937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44.688754113110882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38.306815253800572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60.391096617327022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47.036187073534705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33.029703397969776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46.67173656261506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37.458109271814507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A4-41D9-8A70-8D046E289E12}"/>
            </c:ext>
          </c:extLst>
        </c:ser>
        <c:ser>
          <c:idx val="3"/>
          <c:order val="3"/>
          <c:tx>
            <c:v>Ohio Senator (D)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'FULL SHEET'!$B$3:$B$73</c:f>
              <c:numCache>
                <c:formatCode>General</c:formatCode>
                <c:ptCount val="71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  <c:pt idx="69">
                  <c:v>2021</c:v>
                </c:pt>
                <c:pt idx="70">
                  <c:v>2022</c:v>
                </c:pt>
              </c:numCache>
            </c:numRef>
          </c:cat>
          <c:val>
            <c:numRef>
              <c:f>'FULL SHEET'!$L$3:$L$73</c:f>
              <c:numCache>
                <c:formatCode>0.0</c:formatCode>
                <c:ptCount val="71"/>
                <c:pt idx="0">
                  <c:v>45.42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52.89</c:v>
                </c:pt>
                <c:pt idx="5">
                  <c:v>#N/A</c:v>
                </c:pt>
                <c:pt idx="6">
                  <c:v>52.459999999999994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61.56</c:v>
                </c:pt>
                <c:pt idx="11">
                  <c:v>#N/A</c:v>
                </c:pt>
                <c:pt idx="12">
                  <c:v>50.22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48.47</c:v>
                </c:pt>
                <c:pt idx="17">
                  <c:v>#N/A</c:v>
                </c:pt>
                <c:pt idx="18">
                  <c:v>47.449999999999996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64.62</c:v>
                </c:pt>
                <c:pt idx="23">
                  <c:v>#N/A</c:v>
                </c:pt>
                <c:pt idx="24">
                  <c:v>49.51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68.8</c:v>
                </c:pt>
                <c:pt idx="29">
                  <c:v>#N/A</c:v>
                </c:pt>
                <c:pt idx="30">
                  <c:v>56.66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62.45</c:v>
                </c:pt>
                <c:pt idx="35">
                  <c:v>#N/A</c:v>
                </c:pt>
                <c:pt idx="36">
                  <c:v>56.97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50.88</c:v>
                </c:pt>
                <c:pt idx="41">
                  <c:v>#N/A</c:v>
                </c:pt>
                <c:pt idx="42">
                  <c:v>39.229999999999997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43.53</c:v>
                </c:pt>
                <c:pt idx="47">
                  <c:v>#N/A</c:v>
                </c:pt>
                <c:pt idx="48">
                  <c:v>35.85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36.14</c:v>
                </c:pt>
                <c:pt idx="53">
                  <c:v>#N/A</c:v>
                </c:pt>
                <c:pt idx="54">
                  <c:v>56.16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39.4</c:v>
                </c:pt>
                <c:pt idx="59">
                  <c:v>#N/A</c:v>
                </c:pt>
                <c:pt idx="60">
                  <c:v>50.7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37.159999999999997</c:v>
                </c:pt>
                <c:pt idx="65">
                  <c:v>#N/A</c:v>
                </c:pt>
                <c:pt idx="66">
                  <c:v>53.400000000000006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46.92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A4-41D9-8A70-8D046E289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3361311"/>
        <c:axId val="1313352399"/>
      </c:lineChart>
      <c:catAx>
        <c:axId val="1313361311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352399"/>
        <c:crosses val="autoZero"/>
        <c:auto val="1"/>
        <c:lblAlgn val="ctr"/>
        <c:lblOffset val="100"/>
        <c:tickLblSkip val="2"/>
        <c:noMultiLvlLbl val="0"/>
      </c:catAx>
      <c:valAx>
        <c:axId val="1313352399"/>
        <c:scaling>
          <c:orientation val="minMax"/>
          <c:max val="70"/>
          <c:min val="20"/>
        </c:scaling>
        <c:delete val="0"/>
        <c:axPos val="l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1587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361311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854527233252521"/>
          <c:y val="2.0551613750833E-2"/>
          <c:w val="0.1217287944204698"/>
          <c:h val="0.166359727274809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797836870413674E-2"/>
          <c:y val="0.20580528799971123"/>
          <c:w val="0.95116787757302124"/>
          <c:h val="0.70923550550686143"/>
        </c:manualLayout>
      </c:layout>
      <c:lineChart>
        <c:grouping val="standard"/>
        <c:varyColors val="0"/>
        <c:ser>
          <c:idx val="0"/>
          <c:order val="0"/>
          <c:tx>
            <c:v>National President (R)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'FULL SHEET'!$B$3:$B$73</c:f>
              <c:numCache>
                <c:formatCode>General</c:formatCode>
                <c:ptCount val="71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  <c:pt idx="69">
                  <c:v>2021</c:v>
                </c:pt>
                <c:pt idx="70">
                  <c:v>2022</c:v>
                </c:pt>
              </c:numCache>
            </c:numRef>
          </c:cat>
          <c:val>
            <c:numRef>
              <c:f>'FULL SHEET'!$D$3:$D$73</c:f>
              <c:numCache>
                <c:formatCode>0.0</c:formatCode>
                <c:ptCount val="71"/>
                <c:pt idx="0">
                  <c:v>55.2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57.4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49.6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38.5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43.4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60.7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48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50.7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58.8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53.4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37.4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40.700000000000003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47.9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50.7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45.7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47.2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46.1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46.9</c:v>
                </c:pt>
                <c:pt idx="69">
                  <c:v>#N/A</c:v>
                </c:pt>
                <c:pt idx="7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A-4C72-BFE3-F67FE1FC286E}"/>
            </c:ext>
          </c:extLst>
        </c:ser>
        <c:ser>
          <c:idx val="1"/>
          <c:order val="1"/>
          <c:tx>
            <c:v>Ohio President (R)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'FULL SHEET'!$B$3:$B$73</c:f>
              <c:numCache>
                <c:formatCode>General</c:formatCode>
                <c:ptCount val="71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  <c:pt idx="69">
                  <c:v>2021</c:v>
                </c:pt>
                <c:pt idx="70">
                  <c:v>2022</c:v>
                </c:pt>
              </c:numCache>
            </c:numRef>
          </c:cat>
          <c:val>
            <c:numRef>
              <c:f>'FULL SHEET'!$G$3:$G$73</c:f>
              <c:numCache>
                <c:formatCode>0.0</c:formatCode>
                <c:ptCount val="71"/>
                <c:pt idx="0">
                  <c:v>56.76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61.11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53.28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37.06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45.23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59.63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48.65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51.51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58.9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55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38.35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41.02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49.97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50.81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46.91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47.69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51.31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53.27</c:v>
                </c:pt>
                <c:pt idx="69">
                  <c:v>#N/A</c:v>
                </c:pt>
                <c:pt idx="7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A-4C72-BFE3-F67FE1FC286E}"/>
            </c:ext>
          </c:extLst>
        </c:ser>
        <c:ser>
          <c:idx val="2"/>
          <c:order val="2"/>
          <c:tx>
            <c:v>Ohio Governor (R)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'FULL SHEET'!$B$3:$B$73</c:f>
              <c:numCache>
                <c:formatCode>General</c:formatCode>
                <c:ptCount val="71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  <c:pt idx="69">
                  <c:v>2021</c:v>
                </c:pt>
                <c:pt idx="70">
                  <c:v>2022</c:v>
                </c:pt>
              </c:numCache>
            </c:numRef>
          </c:cat>
          <c:val>
            <c:numRef>
              <c:f>'FULL SHEET'!$J$3:$J$73</c:f>
              <c:numCache>
                <c:formatCode>0.0</c:formatCode>
                <c:ptCount val="71"/>
                <c:pt idx="0">
                  <c:v>44.104962653612809</c:v>
                </c:pt>
                <c:pt idx="1">
                  <c:v>#N/A</c:v>
                </c:pt>
                <c:pt idx="2">
                  <c:v>45.905481197479396</c:v>
                </c:pt>
                <c:pt idx="3">
                  <c:v>#N/A</c:v>
                </c:pt>
                <c:pt idx="4">
                  <c:v>55.725359065784673</c:v>
                </c:pt>
                <c:pt idx="5">
                  <c:v>#N/A</c:v>
                </c:pt>
                <c:pt idx="6">
                  <c:v>43.082103227213018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58.917539019677236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62.177734385146699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43.423405994661657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48.622205005843078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49.313890546752759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38.846221677776697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39.368018962952917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55.730248874958669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71.769312284422099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50.048133496590708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57.758179642439501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36.819353040401275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49.038365945022562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63.64212593748578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50.409428292950395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62.541890728185493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2A-4C72-BFE3-F67FE1FC286E}"/>
            </c:ext>
          </c:extLst>
        </c:ser>
        <c:ser>
          <c:idx val="3"/>
          <c:order val="3"/>
          <c:tx>
            <c:v>Ohio Senator (R)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'FULL SHEET'!$B$3:$B$73</c:f>
              <c:numCache>
                <c:formatCode>General</c:formatCode>
                <c:ptCount val="71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  <c:pt idx="66">
                  <c:v>2018</c:v>
                </c:pt>
                <c:pt idx="67">
                  <c:v>2019</c:v>
                </c:pt>
                <c:pt idx="68">
                  <c:v>2020</c:v>
                </c:pt>
                <c:pt idx="69">
                  <c:v>2021</c:v>
                </c:pt>
                <c:pt idx="70">
                  <c:v>2022</c:v>
                </c:pt>
              </c:numCache>
            </c:numRef>
          </c:cat>
          <c:val>
            <c:numRef>
              <c:f>'FULL SHEET'!$M$3:$M$73</c:f>
              <c:numCache>
                <c:formatCode>0.0</c:formatCode>
                <c:ptCount val="71"/>
                <c:pt idx="0">
                  <c:v>54.58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47.11</c:v>
                </c:pt>
                <c:pt idx="5">
                  <c:v>#N/A</c:v>
                </c:pt>
                <c:pt idx="6">
                  <c:v>47.54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38.440000000000005</c:v>
                </c:pt>
                <c:pt idx="11">
                  <c:v>#N/A</c:v>
                </c:pt>
                <c:pt idx="12">
                  <c:v>49.78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51.53</c:v>
                </c:pt>
                <c:pt idx="17">
                  <c:v>#N/A</c:v>
                </c:pt>
                <c:pt idx="18">
                  <c:v>49.68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30.73</c:v>
                </c:pt>
                <c:pt idx="23">
                  <c:v>#N/A</c:v>
                </c:pt>
                <c:pt idx="24">
                  <c:v>46.52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28.249999999999996</c:v>
                </c:pt>
                <c:pt idx="29">
                  <c:v>#N/A</c:v>
                </c:pt>
                <c:pt idx="30">
                  <c:v>41.14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37.549999999999997</c:v>
                </c:pt>
                <c:pt idx="35">
                  <c:v>#N/A</c:v>
                </c:pt>
                <c:pt idx="36">
                  <c:v>43.02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42.22</c:v>
                </c:pt>
                <c:pt idx="41">
                  <c:v>#N/A</c:v>
                </c:pt>
                <c:pt idx="42">
                  <c:v>53.44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56.46</c:v>
                </c:pt>
                <c:pt idx="47">
                  <c:v>#N/A</c:v>
                </c:pt>
                <c:pt idx="48">
                  <c:v>59.919999999999995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63.849999999999994</c:v>
                </c:pt>
                <c:pt idx="53">
                  <c:v>#N/A</c:v>
                </c:pt>
                <c:pt idx="54">
                  <c:v>43.82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56.85</c:v>
                </c:pt>
                <c:pt idx="59">
                  <c:v>#N/A</c:v>
                </c:pt>
                <c:pt idx="60">
                  <c:v>44.7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58.03</c:v>
                </c:pt>
                <c:pt idx="65">
                  <c:v>#N/A</c:v>
                </c:pt>
                <c:pt idx="66">
                  <c:v>46.58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53.04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2A-4C72-BFE3-F67FE1FC2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3361311"/>
        <c:axId val="1313352399"/>
      </c:lineChart>
      <c:catAx>
        <c:axId val="1313361311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352399"/>
        <c:crosses val="autoZero"/>
        <c:auto val="1"/>
        <c:lblAlgn val="ctr"/>
        <c:lblOffset val="100"/>
        <c:tickLblSkip val="2"/>
        <c:noMultiLvlLbl val="0"/>
      </c:catAx>
      <c:valAx>
        <c:axId val="1313352399"/>
        <c:scaling>
          <c:orientation val="minMax"/>
          <c:min val="20"/>
        </c:scaling>
        <c:delete val="0"/>
        <c:axPos val="l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1587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361311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854527233252521"/>
          <c:y val="2.0551613750833E-2"/>
          <c:w val="0.1217287944204698"/>
          <c:h val="0.166359727274809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238124</xdr:colOff>
      <xdr:row>0</xdr:row>
      <xdr:rowOff>95250</xdr:rowOff>
    </xdr:from>
    <xdr:to>
      <xdr:col>19</xdr:col>
      <xdr:colOff>152400</xdr:colOff>
      <xdr:row>17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ADA0E5-BD15-0B7C-B103-6CE62D058C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219075</xdr:colOff>
      <xdr:row>18</xdr:row>
      <xdr:rowOff>28576</xdr:rowOff>
    </xdr:from>
    <xdr:to>
      <xdr:col>19</xdr:col>
      <xdr:colOff>133351</xdr:colOff>
      <xdr:row>36</xdr:row>
      <xdr:rowOff>9526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2B1512-0D27-456C-8B1D-9BF0A0D7C1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219075</xdr:colOff>
      <xdr:row>36</xdr:row>
      <xdr:rowOff>47625</xdr:rowOff>
    </xdr:from>
    <xdr:to>
      <xdr:col>19</xdr:col>
      <xdr:colOff>133351</xdr:colOff>
      <xdr:row>54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7A6656-A8CD-4015-8A34-0F55F1A503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54</xdr:row>
      <xdr:rowOff>171450</xdr:rowOff>
    </xdr:from>
    <xdr:to>
      <xdr:col>18</xdr:col>
      <xdr:colOff>600074</xdr:colOff>
      <xdr:row>81</xdr:row>
      <xdr:rowOff>180976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A9DD43B-8262-4C67-BC03-A510553959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82</xdr:row>
      <xdr:rowOff>180975</xdr:rowOff>
    </xdr:from>
    <xdr:to>
      <xdr:col>18</xdr:col>
      <xdr:colOff>600074</xdr:colOff>
      <xdr:row>110</xdr:row>
      <xdr:rowOff>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FD2E24-B038-4D8F-B7F4-3EBBA8EAB2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FE6B35B-1C4D-4DA4-A65A-91BF391F578E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Party" tableColumnId="2"/>
      <queryTableField id="3" name="Presidential candidate" tableColumnId="3"/>
      <queryTableField id="4" name="Vice presidential candidate" tableColumnId="4"/>
      <queryTableField id="5" name="Popular vote" tableColumnId="5"/>
      <queryTableField id="6" name="%" tableColumnId="6"/>
      <queryTableField id="9" dataBound="0" tableColumnId="9"/>
      <queryTableField id="7" name="Electoral votes" tableColumnId="7"/>
      <queryTableField id="8" name="Notes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1121977-982D-4EB7-AF96-006CC6890201}" autoFormatId="16" applyNumberFormats="0" applyBorderFormats="0" applyFontFormats="0" applyPatternFormats="0" applyAlignmentFormats="0" applyWidthHeightFormats="0">
  <queryTableRefresh nextId="15">
    <queryTableFields count="14">
      <queryTableField id="1" name="Year" tableColumnId="1"/>
      <queryTableField id="2" name="Winner (nationally)" tableColumnId="2"/>
      <queryTableField id="13" dataBound="0" tableColumnId="13"/>
      <queryTableField id="3" name="Votes" tableColumnId="3"/>
      <queryTableField id="4" name="Percent" tableColumnId="4"/>
      <queryTableField id="5" name="Runner-up (nationally)" tableColumnId="5"/>
      <queryTableField id="14" dataBound="0" tableColumnId="14"/>
      <queryTableField id="6" name="Votes2" tableColumnId="6"/>
      <queryTableField id="7" name="Percent2" tableColumnId="7"/>
      <queryTableField id="8" name="Other national candidates[a]" tableColumnId="8"/>
      <queryTableField id="9" name="Votes3" tableColumnId="9"/>
      <queryTableField id="10" name="Percent3" tableColumnId="10"/>
      <queryTableField id="11" name="Electoral Votes" tableColumnId="11"/>
      <queryTableField id="12" name="Notes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03541D7-5665-4394-91CD-0C8E617B23CA}" autoFormatId="16" applyNumberFormats="0" applyBorderFormats="0" applyFontFormats="0" applyPatternFormats="0" applyAlignmentFormats="0" applyWidthHeightFormats="0">
  <queryTableRefresh nextId="12">
    <queryTableFields count="11">
      <queryTableField id="1" name="Year" tableColumnId="1"/>
      <queryTableField id="2" name="Democratic" tableColumnId="2"/>
      <queryTableField id="7" dataBound="0" tableColumnId="7"/>
      <queryTableField id="10" dataBound="0" tableColumnId="10"/>
      <queryTableField id="3" name="Republican" tableColumnId="3"/>
      <queryTableField id="8" dataBound="0" tableColumnId="8"/>
      <queryTableField id="11" dataBound="0" tableColumnId="11"/>
      <queryTableField id="9" dataBound="0" tableColumnId="9"/>
      <queryTableField id="4" name="Libertarian" tableColumnId="4"/>
      <queryTableField id="5" name="Green" tableColumnId="5"/>
      <queryTableField id="6" name="Others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0F6854-DFCA-4231-8C66-195FE7E52E97}" autoFormatId="16" applyNumberFormats="0" applyBorderFormats="0" applyFontFormats="0" applyPatternFormats="0" applyAlignmentFormats="0" applyWidthHeightFormats="0">
  <queryTableRefresh nextId="15">
    <queryTableFields count="14">
      <queryTableField id="1" name="Year" tableColumnId="1"/>
      <queryTableField id="2" name="Winner Candidate" tableColumnId="2"/>
      <queryTableField id="3" name="Winner Party" tableColumnId="3"/>
      <queryTableField id="4" name="Winner Party2" tableColumnId="4"/>
      <queryTableField id="5" name="Winner Votes" tableColumnId="5"/>
      <queryTableField id="6" name="Winner %" tableColumnId="6"/>
      <queryTableField id="7" name="Runner(s)-up Candidate" tableColumnId="7"/>
      <queryTableField id="8" name="Runner(s)-up Party" tableColumnId="8"/>
      <queryTableField id="9" name="Runner(s)-up Party2" tableColumnId="9"/>
      <queryTableField id="10" name="Runner(s)-up Votes" tableColumnId="10"/>
      <queryTableField id="11" name="Runner(s)-up %" tableColumnId="11"/>
      <queryTableField id="12" name="Others Votes" tableColumnId="12"/>
      <queryTableField id="13" name="Others %" tableColumnId="13"/>
      <queryTableField id="14" name="Ref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4911531-E5B5-4EE7-A30E-E3B7F0A9E982}" autoFormatId="16" applyNumberFormats="0" applyBorderFormats="0" applyFontFormats="0" applyPatternFormats="0" applyAlignmentFormats="0" applyWidthHeightFormats="0">
  <queryTableRefresh nextId="15">
    <queryTableFields count="14">
      <queryTableField id="1" name="Year" tableColumnId="1"/>
      <queryTableField id="2" name="Winner Candidate" tableColumnId="2"/>
      <queryTableField id="3" name="Winner Party" tableColumnId="3"/>
      <queryTableField id="4" name="Winner Party2" tableColumnId="4"/>
      <queryTableField id="5" name="Winner Votes" tableColumnId="5"/>
      <queryTableField id="6" name="Winner %" tableColumnId="6"/>
      <queryTableField id="7" name="Runner(s)-up Candidate" tableColumnId="7"/>
      <queryTableField id="8" name="Runner(s)-up Party" tableColumnId="8"/>
      <queryTableField id="9" name="Runner(s)-up Party2" tableColumnId="9"/>
      <queryTableField id="10" name="Runner(s)-up Votes" tableColumnId="10"/>
      <queryTableField id="11" name="Runner(s)-up %" tableColumnId="11"/>
      <queryTableField id="12" name="Others Votes" tableColumnId="12"/>
      <queryTableField id="13" name="Others %" tableColumnId="13"/>
      <queryTableField id="14" name="Ref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4D6433-8C21-4CB5-AB0F-EE04E66B7C72}" name="Table_Electoral_college_results_edit" displayName="Table_Electoral_college_results_edit" ref="A1:I40" tableType="queryTable" totalsRowShown="0">
  <autoFilter ref="A1:I40" xr:uid="{AC4D6433-8C21-4CB5-AB0F-EE04E66B7C72}"/>
  <tableColumns count="9">
    <tableColumn id="1" xr3:uid="{BB5C09B2-E928-4C5D-8EEA-E4772E52EDA2}" uniqueName="1" name="Year" queryTableFieldId="1"/>
    <tableColumn id="2" xr3:uid="{571F955C-6332-4808-BA14-942CCAED2AF2}" uniqueName="2" name="Party" queryTableFieldId="2" dataDxfId="96"/>
    <tableColumn id="3" xr3:uid="{2D761804-98E3-4D22-B8ED-B68158A1EDFE}" uniqueName="3" name="Presidential candidate" queryTableFieldId="3" dataDxfId="95"/>
    <tableColumn id="4" xr3:uid="{41696C67-03B6-42A8-9CF4-DD1BF3A7BBF3}" uniqueName="4" name="Vice presidential candidate" queryTableFieldId="4" dataDxfId="94"/>
    <tableColumn id="5" xr3:uid="{7C2A0C25-10A0-4875-99D9-59EFA4C53D51}" uniqueName="5" name="Popular vote" queryTableFieldId="5" dataDxfId="93"/>
    <tableColumn id="6" xr3:uid="{37638242-C128-4B0F-BD1B-CEC4192A9301}" uniqueName="6" name="%" queryTableFieldId="6" dataDxfId="92"/>
    <tableColumn id="9" xr3:uid="{858A48E2-1C87-48ED-8C64-589F0B377F77}" uniqueName="9" name="DATA CLEANING" queryTableFieldId="9" dataDxfId="91"/>
    <tableColumn id="7" xr3:uid="{D58550B9-2FB4-4385-BA64-F5F42C93F264}" uniqueName="7" name="Electoral votes" queryTableFieldId="7" dataDxfId="90"/>
    <tableColumn id="8" xr3:uid="{6F3C77F8-4830-4EE9-B2EB-8984808B0882}" uniqueName="8" name="Notes" queryTableFieldId="8" dataDxfId="8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A03C5F-AB9D-4F6B-A17E-C414E2BE2F06}" name="Table_Elections_from_1864_to_present_edit" displayName="Table_Elections_from_1864_to_present_edit" ref="A4:N44" tableType="queryTable" totalsRowShown="0">
  <autoFilter ref="A4:N44" xr:uid="{1EA03C5F-AB9D-4F6B-A17E-C414E2BE2F06}"/>
  <tableColumns count="14">
    <tableColumn id="1" xr3:uid="{8B4B4F45-9C4C-476D-8EDD-E3BFB77A0835}" uniqueName="1" name="Year" queryTableFieldId="1" dataDxfId="88"/>
    <tableColumn id="2" xr3:uid="{5E5B3D65-42FD-4E51-86EA-8A447B4C334D}" uniqueName="2" name="Winner " queryTableFieldId="2" dataDxfId="87"/>
    <tableColumn id="13" xr3:uid="{689013E6-5202-4D34-8150-E4E8A313DDA2}" uniqueName="13" name="nationally)" queryTableFieldId="13" dataDxfId="86"/>
    <tableColumn id="3" xr3:uid="{A29D56CA-4DC9-4CDE-AB8B-BAD95B513919}" uniqueName="3" name="Votes" queryTableFieldId="3" dataDxfId="85"/>
    <tableColumn id="4" xr3:uid="{10E11AEC-722D-4EDF-A7C7-5E10E7CC8D1E}" uniqueName="4" name="Percent" queryTableFieldId="4" dataDxfId="84"/>
    <tableColumn id="5" xr3:uid="{BC6C1F4F-9DD9-43E1-8DB3-146CC922D972}" uniqueName="5" name="Runner-up " queryTableFieldId="5" dataDxfId="83"/>
    <tableColumn id="14" xr3:uid="{8DFA29F7-2F14-453E-8837-0C12DA740965}" uniqueName="14" name="nationally)2" queryTableFieldId="14" dataDxfId="82"/>
    <tableColumn id="6" xr3:uid="{1052FF0F-B59C-4EA3-89A3-C81AE67F1168}" uniqueName="6" name="Votes2" queryTableFieldId="6" dataDxfId="81"/>
    <tableColumn id="7" xr3:uid="{BC9C82B4-2D5C-4C43-9139-8646B94DAA8A}" uniqueName="7" name="Percent2" queryTableFieldId="7" dataDxfId="80"/>
    <tableColumn id="8" xr3:uid="{21E6851E-C3F2-46B3-ACAF-E93C672EEA16}" uniqueName="8" name="Other national candidates[a]" queryTableFieldId="8" dataDxfId="79"/>
    <tableColumn id="9" xr3:uid="{F75C7D6D-DD94-4691-8F8B-7E68C0521903}" uniqueName="9" name="Votes3" queryTableFieldId="9" dataDxfId="78"/>
    <tableColumn id="10" xr3:uid="{0D4B4B0C-1DC1-4B67-B3B0-6B78408FB699}" uniqueName="10" name="Percent3" queryTableFieldId="10" dataDxfId="77"/>
    <tableColumn id="11" xr3:uid="{15EFE4F1-618E-4DC0-A624-B68CD3ABECAA}" uniqueName="11" name="Electoral Votes" queryTableFieldId="11" dataDxfId="76"/>
    <tableColumn id="12" xr3:uid="{328F45B4-A93C-4613-A51A-C03ADC049F32}" uniqueName="12" name="Notes" queryTableFieldId="12" dataDxfId="7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0FBE87-9D99-4DD2-9311-8E9AE2F09A73}" name="Table5" displayName="Table5" ref="B3:H21" totalsRowShown="0">
  <autoFilter ref="B3:H21" xr:uid="{810FBE87-9D99-4DD2-9311-8E9AE2F09A73}"/>
  <sortState xmlns:xlrd2="http://schemas.microsoft.com/office/spreadsheetml/2017/richdata2" ref="B4:G21">
    <sortCondition ref="B3:B21"/>
  </sortState>
  <tableColumns count="7">
    <tableColumn id="1" xr3:uid="{776D7FC6-7B42-4469-B25F-147BFB9A4875}" name="Year" dataDxfId="74"/>
    <tableColumn id="2" xr3:uid="{9D1DEBE4-E793-4540-887E-201D66F6E349}" name="Pres NAT (D)" dataDxfId="73"/>
    <tableColumn id="3" xr3:uid="{09A71269-D0EA-4564-873F-E7CF3F7A6C00}" name="Pres NAT (R)" dataDxfId="72"/>
    <tableColumn id="6" xr3:uid="{EFE5C2D2-EF9C-4CBC-AC17-13F2A1DFD68C}" name="Pres NAT (O)" dataDxfId="71">
      <calculatedColumnFormula>100-Table5[[#This Row],[Pres NAT (D)]]-Table5[[#This Row],[Pres NAT (R)]]</calculatedColumnFormula>
    </tableColumn>
    <tableColumn id="4" xr3:uid="{9A580CBC-3CCC-40AA-AF45-4C2B32AFE34F}" name="Pres OH (D)" dataDxfId="70"/>
    <tableColumn id="5" xr3:uid="{2951B54A-6784-45D4-AB41-B0F5E98E2A32}" name="Pres OH (R)" dataDxfId="69"/>
    <tableColumn id="7" xr3:uid="{CEB1593B-FBA5-4E36-97E3-DEC62F42B21C}" name="Pres OH (O)" dataDxfId="68">
      <calculatedColumnFormula>100-Table5[[#This Row],[Pres OH (D)]]-Table5[[#This Row],[Pres OH (R)]]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662D0D-9BD1-44D6-8469-BEAFE4E87581}" name="Table_General_elections_edit" displayName="Table_General_elections_edit" ref="A1:K96" tableType="queryTable" totalsRowShown="0">
  <autoFilter ref="A1:K96" xr:uid="{F7662D0D-9BD1-44D6-8469-BEAFE4E87581}"/>
  <tableColumns count="11">
    <tableColumn id="1" xr3:uid="{892B7679-D63B-4A22-B3E8-D4AB6C273409}" uniqueName="1" name="Year" queryTableFieldId="1"/>
    <tableColumn id="2" xr3:uid="{283A53D1-FB97-4C31-89C6-31BD207E427E}" uniqueName="2" name="Democratic" queryTableFieldId="2" dataDxfId="67"/>
    <tableColumn id="7" xr3:uid="{17C697DC-09AA-4460-8F03-E2801A895634}" uniqueName="7" name="Column1" queryTableFieldId="7" dataDxfId="66"/>
    <tableColumn id="10" xr3:uid="{E4CEB9D8-07D5-4CAF-B574-44631483E3BB}" uniqueName="10" name="D-Per" queryTableFieldId="10" dataDxfId="65">
      <calculatedColumnFormula>(Table_General_elections_edit[[#This Row],[Column1]]/Table_General_elections_edit[[#This Row],[Estimated Total]])*100</calculatedColumnFormula>
    </tableColumn>
    <tableColumn id="3" xr3:uid="{EBECD56A-7F7F-4728-B8D1-815CC4578E8D}" uniqueName="3" name="Republican" queryTableFieldId="3" dataDxfId="64"/>
    <tableColumn id="8" xr3:uid="{176AB9FB-17EB-4021-AA07-10EDAA09332B}" uniqueName="8" name="Column2" queryTableFieldId="8" dataDxfId="63"/>
    <tableColumn id="11" xr3:uid="{63923C4D-8197-4223-A686-2422D43F3DB3}" uniqueName="11" name="R-Per" queryTableFieldId="11" dataDxfId="62">
      <calculatedColumnFormula>(Table_General_elections_edit[[#This Row],[Column2]]/Table_General_elections_edit[[#This Row],[Estimated Total]])*100</calculatedColumnFormula>
    </tableColumn>
    <tableColumn id="9" xr3:uid="{3B2A33EB-1A0A-45C2-AB66-DEF26CF7F220}" uniqueName="9" name="Estimated Total" queryTableFieldId="9" dataDxfId="61"/>
    <tableColumn id="4" xr3:uid="{C0809871-F3EE-4824-B214-40B73403582B}" uniqueName="4" name="Libertarian" queryTableFieldId="4" dataDxfId="60"/>
    <tableColumn id="5" xr3:uid="{3F28F97D-29B0-48B2-B03B-387794309C42}" uniqueName="5" name="Green" queryTableFieldId="5" dataDxfId="59"/>
    <tableColumn id="6" xr3:uid="{2CE2C787-5E6D-43D8-9E42-0F330F3A0DD8}" uniqueName="6" name="Others" queryTableFieldId="6" dataDxfId="5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5A6C6-3A61-4856-8730-7A5EFC695886}" name="Table_Class_1_edit" displayName="Table_Class_1_edit" ref="A1:N23" tableType="queryTable" totalsRowShown="0">
  <autoFilter ref="A1:N23" xr:uid="{ECA5A6C6-3A61-4856-8730-7A5EFC695886}"/>
  <tableColumns count="14">
    <tableColumn id="1" xr3:uid="{A7C98E39-D461-40FE-AFCF-9E4663FB4A1E}" uniqueName="1" name="Year" queryTableFieldId="1" dataDxfId="57"/>
    <tableColumn id="2" xr3:uid="{CE84D97A-3DB8-4A37-B4B6-D97947134E05}" uniqueName="2" name="Winner Candidate" queryTableFieldId="2" dataDxfId="56"/>
    <tableColumn id="3" xr3:uid="{50FC1AC1-97DE-47D3-B02E-6D5FDB618B22}" uniqueName="3" name="Winner Party" queryTableFieldId="3" dataDxfId="55"/>
    <tableColumn id="4" xr3:uid="{1ADA1D3C-D94C-4BA0-A25C-ADCF3FE0D892}" uniqueName="4" name="Winner Party2" queryTableFieldId="4" dataDxfId="54"/>
    <tableColumn id="5" xr3:uid="{EF8F0FAC-4D8C-4AE9-9A95-1E981D5BE3B7}" uniqueName="5" name="Winner Votes" queryTableFieldId="5" dataDxfId="53"/>
    <tableColumn id="6" xr3:uid="{2AFE7661-90E6-49F5-AACC-D87DA64175AD}" uniqueName="6" name="Winner %" queryTableFieldId="6" dataDxfId="52"/>
    <tableColumn id="7" xr3:uid="{59C462CC-662E-44C3-A829-513191E606F0}" uniqueName="7" name="Runner(s)-up Candidate" queryTableFieldId="7" dataDxfId="51"/>
    <tableColumn id="8" xr3:uid="{80165262-9AAD-4845-8714-652AE7823D75}" uniqueName="8" name="Runner(s)-up Party" queryTableFieldId="8" dataDxfId="50"/>
    <tableColumn id="9" xr3:uid="{EC5606EC-47A8-4AA5-9F72-C7046C515AD5}" uniqueName="9" name="Runner(s)-up Party2" queryTableFieldId="9" dataDxfId="49"/>
    <tableColumn id="10" xr3:uid="{56D852CE-244A-452E-8F0E-533B8AB03CE1}" uniqueName="10" name="Runner(s)-up Votes" queryTableFieldId="10" dataDxfId="48"/>
    <tableColumn id="11" xr3:uid="{B643677F-B9C9-43C6-9FB8-4FC1C3AB01E4}" uniqueName="11" name="Runner(s)-up %" queryTableFieldId="11" dataDxfId="47"/>
    <tableColumn id="12" xr3:uid="{9F8D8655-0620-4148-8813-FABDFDC9EDEB}" uniqueName="12" name="Others Votes" queryTableFieldId="12" dataDxfId="46"/>
    <tableColumn id="13" xr3:uid="{D2E3019A-32BC-48C0-A267-C36197440C08}" uniqueName="13" name="Others %" queryTableFieldId="13" dataDxfId="45"/>
    <tableColumn id="14" xr3:uid="{DF8F2616-94B7-466C-9C21-9550CE6495D5}" uniqueName="14" name="Ref" queryTableFieldId="14" dataDxfId="4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48B494-5869-4414-8A28-EC39E45274F0}" name="Table_Class_3_edit" displayName="Table_Class_3_edit" ref="A1:N27" tableType="queryTable" totalsRowShown="0">
  <autoFilter ref="A1:N27" xr:uid="{3848B494-5869-4414-8A28-EC39E45274F0}"/>
  <tableColumns count="14">
    <tableColumn id="1" xr3:uid="{9FB96D21-EF95-4629-8C27-2C8014103F1B}" uniqueName="1" name="Year" queryTableFieldId="1" dataDxfId="43"/>
    <tableColumn id="2" xr3:uid="{E2E3C86B-EF8A-4F32-873D-36E12053330C}" uniqueName="2" name="Winner Candidate" queryTableFieldId="2" dataDxfId="42"/>
    <tableColumn id="3" xr3:uid="{5434A7A5-159D-4C8C-8154-B233C3A7A408}" uniqueName="3" name="Winner Party" queryTableFieldId="3" dataDxfId="41"/>
    <tableColumn id="4" xr3:uid="{ED519D36-BA6B-4C22-B4CF-812EAFB73824}" uniqueName="4" name="Winner Party2" queryTableFieldId="4" dataDxfId="40"/>
    <tableColumn id="5" xr3:uid="{06821462-1DB5-4F74-A1F7-6AB5B1144832}" uniqueName="5" name="Winner Votes" queryTableFieldId="5" dataDxfId="39"/>
    <tableColumn id="6" xr3:uid="{23FDAF9F-7904-4348-BEF3-2A1AE8DBA804}" uniqueName="6" name="Winner %" queryTableFieldId="6" dataDxfId="38"/>
    <tableColumn id="7" xr3:uid="{CB23629C-DA05-4591-AFC4-92FCD94D1ADE}" uniqueName="7" name="Runner(s)-up Candidate" queryTableFieldId="7" dataDxfId="37"/>
    <tableColumn id="8" xr3:uid="{1382171D-A038-4AFD-B425-DC9C5267CAE7}" uniqueName="8" name="Runner(s)-up Party" queryTableFieldId="8" dataDxfId="36"/>
    <tableColumn id="9" xr3:uid="{12E5C082-9E3A-479E-ABB2-B5602928A1A9}" uniqueName="9" name="Runner(s)-up Party2" queryTableFieldId="9" dataDxfId="35"/>
    <tableColumn id="10" xr3:uid="{8EA96A3B-6688-4EAA-AF46-A2D0DD735F72}" uniqueName="10" name="Runner(s)-up Votes" queryTableFieldId="10" dataDxfId="34"/>
    <tableColumn id="11" xr3:uid="{E2058E10-8151-4225-8957-78317EBA79DA}" uniqueName="11" name="Runner(s)-up %" queryTableFieldId="11" dataDxfId="33"/>
    <tableColumn id="12" xr3:uid="{D7BCD27F-E717-40E4-ACE3-144D16B40F21}" uniqueName="12" name="Others Votes" queryTableFieldId="12" dataDxfId="32"/>
    <tableColumn id="13" xr3:uid="{B2F7221B-8362-4E79-A43C-5928050386D3}" uniqueName="13" name="Others %" queryTableFieldId="13" dataDxfId="31"/>
    <tableColumn id="14" xr3:uid="{95DF9107-8090-478D-BCAD-0D350894CFC1}" uniqueName="14" name="Ref" queryTableFieldId="14" dataDxfId="3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DF3E8F7-7ABD-4D32-B5A0-47CB1939C120}" name="Table9" displayName="Table9" ref="C3:Q85" totalsRowShown="0" headerRowDxfId="29" dataDxfId="28" tableBorderDxfId="27">
  <autoFilter ref="C3:Q85" xr:uid="{4DF3E8F7-7ABD-4D32-B5A0-47CB1939C120}"/>
  <tableColumns count="15">
    <tableColumn id="1" xr3:uid="{CC712271-692D-4C8D-B4B3-4D54587FC7DA}" name="Year" dataDxfId="26"/>
    <tableColumn id="2" xr3:uid="{1F2F61CA-F1CA-4A74-99AE-67AE40117EA2}" name="Candidate" dataDxfId="25"/>
    <tableColumn id="3" xr3:uid="{3938A2AA-7FAA-4AE2-B4B6-90D8C40C63B8}" name="Winner Party" dataDxfId="24"/>
    <tableColumn id="4" xr3:uid="{CC73D0DE-5E70-43DD-94DE-91BFE009DC84}" name="Party" dataDxfId="23"/>
    <tableColumn id="5" xr3:uid="{7818631F-F38E-4F35-B662-639822CAE831}" name="Winner Votes" dataDxfId="22"/>
    <tableColumn id="6" xr3:uid="{E94CCED3-CE54-42F2-B69A-5F0BF05C9AE4}" name="Percent" dataDxfId="21"/>
    <tableColumn id="15" xr3:uid="{F6F696A0-5E81-4464-A403-E5B6DD7127B3}" name="Column1" dataDxfId="20">
      <calculatedColumnFormula>Table9[[#This Row],[Percent]]*100</calculatedColumnFormula>
    </tableColumn>
    <tableColumn id="7" xr3:uid="{F1C0510D-8188-4F77-8514-4E982326B687}" name="Runner(s)-up Candidate" dataDxfId="19"/>
    <tableColumn id="8" xr3:uid="{6E302E93-7F3F-485D-A9D6-4E18026657BD}" name="Runner(s)-up Party" dataDxfId="18"/>
    <tableColumn id="9" xr3:uid="{8856E09A-2D2F-40AF-9039-44D7649946B9}" name="Runner(s)-up Party2" dataDxfId="17"/>
    <tableColumn id="10" xr3:uid="{BEA12030-700E-4F1D-BC93-907A535A51CB}" name="Runner(s)-up Votes" dataDxfId="16"/>
    <tableColumn id="11" xr3:uid="{4A2643BE-971C-491F-8277-56182EFBB4C9}" name="Runner(s)-up %" dataDxfId="15"/>
    <tableColumn id="12" xr3:uid="{A639DA96-2464-417B-8145-FE22B087BBB0}" name="Others Votes" dataDxfId="14"/>
    <tableColumn id="13" xr3:uid="{E2D68EE6-BD59-4260-BF63-7CB9567E7F45}" name="Others %" dataDxfId="13"/>
    <tableColumn id="14" xr3:uid="{FB660481-AE74-46CC-99F7-9518A466B8C7}" name="Ref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B89D6A-04FD-4C9D-9BF4-8C9A4F6BA95E}" name="Table7" displayName="Table7" ref="B2:N73" totalsRowShown="0">
  <autoFilter ref="B2:N73" xr:uid="{91B89D6A-04FD-4C9D-9BF4-8C9A4F6BA95E}"/>
  <tableColumns count="13">
    <tableColumn id="1" xr3:uid="{A9C92F2D-4DAF-4833-9A5C-B893FE03EFD5}" name="Year"/>
    <tableColumn id="2" xr3:uid="{43F3B6D4-A7F6-4E4F-85DB-E7863454DAFE}" name="Pres NAT (D)" dataDxfId="11">
      <calculatedColumnFormula>_xlfn.XLOOKUP(Table7[[#This Row],[Year]],Table5[Year],Table5[Pres NAT (D)],NA())</calculatedColumnFormula>
    </tableColumn>
    <tableColumn id="3" xr3:uid="{26024199-D0A8-4882-A9A1-30D558CA1B8D}" name="Pres NAT (R)" dataDxfId="10">
      <calculatedColumnFormula>_xlfn.XLOOKUP(Table7[[#This Row],[Year]],Table5[Year],Table5[Pres NAT (R)],NA())</calculatedColumnFormula>
    </tableColumn>
    <tableColumn id="4" xr3:uid="{57B574DC-593A-439F-BD0E-6D2E55D7400B}" name="Pres NAT (O)" dataDxfId="9">
      <calculatedColumnFormula>_xlfn.XLOOKUP(Table7[[#This Row],[Year]],Table5[Year],Table5[Pres NAT (O)],NA())</calculatedColumnFormula>
    </tableColumn>
    <tableColumn id="5" xr3:uid="{88BB5B66-A8A2-46AB-8AF6-E0E9883CBA73}" name="Pres OH (D)" dataDxfId="8">
      <calculatedColumnFormula>_xlfn.XLOOKUP(Table7[[#This Row],[Year]],Table5[Year],Table5[Pres OH (D)],NA())</calculatedColumnFormula>
    </tableColumn>
    <tableColumn id="6" xr3:uid="{B955B8A0-8B14-4DC1-8006-92F249D1EB5E}" name="Pres OH (R)" dataDxfId="7">
      <calculatedColumnFormula>_xlfn.XLOOKUP(Table7[[#This Row],[Year]],Table5[Year],Table5[Pres OH (R)],NA())</calculatedColumnFormula>
    </tableColumn>
    <tableColumn id="7" xr3:uid="{885786D2-0751-4D94-86AC-596CDCF00354}" name="Pres OH (O)" dataDxfId="6">
      <calculatedColumnFormula>_xlfn.XLOOKUP(Table7[[#This Row],[Year]],Table5[Year],Table5[Pres OH (O)],NA())</calculatedColumnFormula>
    </tableColumn>
    <tableColumn id="8" xr3:uid="{2DD8C297-E1EA-4EC9-AAB7-B79E7550F6B7}" name="Governor (D)" dataDxfId="5">
      <calculatedColumnFormula>_xlfn.XLOOKUP(Table7[[#This Row],[Year]],Table_General_elections_edit[Year],Table_General_elections_edit[D-Per],NA())</calculatedColumnFormula>
    </tableColumn>
    <tableColumn id="9" xr3:uid="{D5D145AD-2F14-4F1F-AC05-E35C808FF1BB}" name="Governor (R)" dataDxfId="4">
      <calculatedColumnFormula>_xlfn.XLOOKUP(Table7[[#This Row],[Year]],Table_General_elections_edit[Year],Table_General_elections_edit[R-Per],NA())</calculatedColumnFormula>
    </tableColumn>
    <tableColumn id="10" xr3:uid="{1C873637-C1F4-465F-8AF0-785BE05189ED}" name="Governor (O)" dataDxfId="3">
      <calculatedColumnFormula>IFERROR(100-Table7[[#This Row],[Governor (D)]]-Table7[[#This Row],[Governor (R)]],NA())</calculatedColumnFormula>
    </tableColumn>
    <tableColumn id="11" xr3:uid="{778C0FFF-F1B8-45B7-A841-CC1828117BA9}" name="Senator (D)" dataDxfId="2">
      <calculatedColumnFormula array="1">_xlfn.XLOOKUP(Table7[[#This Row],[Year]]&amp;"Democratic",Table9[Year]&amp;Table9[Party],Table9[Column1],NA())</calculatedColumnFormula>
    </tableColumn>
    <tableColumn id="12" xr3:uid="{5F8DA0B5-0E61-4242-8944-A240CC40ADB2}" name="Senator (R)" dataDxfId="1">
      <calculatedColumnFormula array="1">_xlfn.XLOOKUP(Table7[[#This Row],[Year]]&amp;"Republican",Table9[Year]&amp;Table9[Party],Table9[Column1],NA())</calculatedColumnFormula>
    </tableColumn>
    <tableColumn id="13" xr3:uid="{D1981E32-83B5-46D2-83E6-E98144205DA4}" name="Senator (O)" dataDxfId="0">
      <calculatedColumnFormula>IFERROR(100-Table7[[#This Row],[Senator (D)]]-Table7[[#This Row],[Senator (R)]],NA())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4428-C2E6-4A94-93A3-FCAC23A63A79}">
  <dimension ref="A1:L48"/>
  <sheetViews>
    <sheetView workbookViewId="0">
      <selection activeCell="I17" sqref="I17"/>
    </sheetView>
  </sheetViews>
  <sheetFormatPr defaultRowHeight="15" x14ac:dyDescent="0.25"/>
  <cols>
    <col min="1" max="1" width="7.28515625" bestFit="1" customWidth="1"/>
    <col min="2" max="2" width="39.85546875" bestFit="1" customWidth="1"/>
    <col min="3" max="3" width="27.28515625" bestFit="1" customWidth="1"/>
    <col min="4" max="4" width="28.42578125" bestFit="1" customWidth="1"/>
    <col min="5" max="5" width="14.5703125" bestFit="1" customWidth="1"/>
    <col min="6" max="6" width="7.140625" style="1" bestFit="1" customWidth="1"/>
    <col min="7" max="7" width="28.140625" style="1" customWidth="1"/>
    <col min="8" max="8" width="16.42578125" bestFit="1" customWidth="1"/>
    <col min="9" max="9" width="8.5703125" bestFit="1" customWidth="1"/>
  </cols>
  <sheetData>
    <row r="1" spans="1:9" x14ac:dyDescent="0.25">
      <c r="A1" t="s">
        <v>0</v>
      </c>
      <c r="B1" t="s">
        <v>207</v>
      </c>
      <c r="C1" t="s">
        <v>208</v>
      </c>
      <c r="D1" t="s">
        <v>209</v>
      </c>
      <c r="E1" t="s">
        <v>210</v>
      </c>
      <c r="F1" s="1" t="s">
        <v>211</v>
      </c>
      <c r="G1" s="1" t="s">
        <v>344</v>
      </c>
      <c r="H1" t="s">
        <v>212</v>
      </c>
      <c r="I1" t="s">
        <v>9</v>
      </c>
    </row>
    <row r="2" spans="1:9" x14ac:dyDescent="0.25">
      <c r="A2">
        <v>1952</v>
      </c>
      <c r="B2" t="s">
        <v>136</v>
      </c>
      <c r="C2" t="s">
        <v>216</v>
      </c>
      <c r="D2" t="s">
        <v>217</v>
      </c>
      <c r="E2" t="s">
        <v>218</v>
      </c>
      <c r="F2" s="1">
        <v>55.2</v>
      </c>
      <c r="G2" s="1">
        <v>55.2</v>
      </c>
      <c r="H2" t="s">
        <v>219</v>
      </c>
    </row>
    <row r="3" spans="1:9" x14ac:dyDescent="0.25">
      <c r="A3">
        <v>1952</v>
      </c>
      <c r="B3" t="s">
        <v>215</v>
      </c>
      <c r="C3" t="s">
        <v>220</v>
      </c>
      <c r="D3" t="s">
        <v>221</v>
      </c>
      <c r="E3" t="s">
        <v>222</v>
      </c>
      <c r="F3" s="1">
        <v>44.3</v>
      </c>
      <c r="G3" s="1">
        <v>44.3</v>
      </c>
      <c r="H3" t="s">
        <v>223</v>
      </c>
    </row>
    <row r="4" spans="1:9" x14ac:dyDescent="0.25">
      <c r="A4">
        <v>1956</v>
      </c>
      <c r="B4" t="s">
        <v>136</v>
      </c>
      <c r="C4" t="s">
        <v>216</v>
      </c>
      <c r="D4" t="s">
        <v>217</v>
      </c>
      <c r="E4" t="s">
        <v>224</v>
      </c>
      <c r="F4" s="1">
        <v>57.4</v>
      </c>
      <c r="G4" s="1">
        <v>57.4</v>
      </c>
      <c r="H4" t="s">
        <v>225</v>
      </c>
    </row>
    <row r="5" spans="1:9" x14ac:dyDescent="0.25">
      <c r="A5">
        <v>1956</v>
      </c>
      <c r="B5" t="s">
        <v>215</v>
      </c>
      <c r="C5" t="s">
        <v>220</v>
      </c>
      <c r="D5" t="s">
        <v>226</v>
      </c>
      <c r="E5" t="s">
        <v>227</v>
      </c>
      <c r="F5" s="1">
        <v>42</v>
      </c>
      <c r="G5" s="1">
        <v>42</v>
      </c>
      <c r="H5" t="s">
        <v>228</v>
      </c>
    </row>
    <row r="6" spans="1:9" x14ac:dyDescent="0.25">
      <c r="A6">
        <v>1960</v>
      </c>
      <c r="B6" t="s">
        <v>215</v>
      </c>
      <c r="C6" t="s">
        <v>229</v>
      </c>
      <c r="D6" t="s">
        <v>230</v>
      </c>
      <c r="E6" t="s">
        <v>231</v>
      </c>
      <c r="F6" s="1">
        <v>49.7</v>
      </c>
      <c r="G6" s="1">
        <v>49.7</v>
      </c>
      <c r="H6" t="s">
        <v>232</v>
      </c>
    </row>
    <row r="7" spans="1:9" x14ac:dyDescent="0.25">
      <c r="A7">
        <v>1960</v>
      </c>
      <c r="B7" t="s">
        <v>136</v>
      </c>
      <c r="C7" t="s">
        <v>217</v>
      </c>
      <c r="D7" t="s">
        <v>233</v>
      </c>
      <c r="E7" t="s">
        <v>234</v>
      </c>
      <c r="F7" s="1">
        <v>49.6</v>
      </c>
      <c r="G7" s="1">
        <v>49.6</v>
      </c>
      <c r="H7" t="s">
        <v>235</v>
      </c>
    </row>
    <row r="8" spans="1:9" x14ac:dyDescent="0.25">
      <c r="A8">
        <v>1964</v>
      </c>
      <c r="B8" t="s">
        <v>215</v>
      </c>
      <c r="C8" t="s">
        <v>230</v>
      </c>
      <c r="D8" t="s">
        <v>236</v>
      </c>
      <c r="E8" t="s">
        <v>237</v>
      </c>
      <c r="F8" s="1">
        <v>61</v>
      </c>
      <c r="G8" s="1">
        <v>61</v>
      </c>
      <c r="H8" t="s">
        <v>238</v>
      </c>
    </row>
    <row r="9" spans="1:9" x14ac:dyDescent="0.25">
      <c r="A9">
        <v>1964</v>
      </c>
      <c r="B9" t="s">
        <v>136</v>
      </c>
      <c r="C9" t="s">
        <v>239</v>
      </c>
      <c r="D9" t="s">
        <v>240</v>
      </c>
      <c r="E9" t="s">
        <v>241</v>
      </c>
      <c r="F9" s="1">
        <v>38.5</v>
      </c>
      <c r="G9" s="1">
        <v>38.5</v>
      </c>
      <c r="H9" t="s">
        <v>242</v>
      </c>
    </row>
    <row r="10" spans="1:9" x14ac:dyDescent="0.25">
      <c r="A10">
        <v>1968</v>
      </c>
      <c r="B10" t="s">
        <v>136</v>
      </c>
      <c r="C10" t="s">
        <v>217</v>
      </c>
      <c r="D10" t="s">
        <v>243</v>
      </c>
      <c r="E10" t="s">
        <v>244</v>
      </c>
      <c r="F10" s="1">
        <v>43.4</v>
      </c>
      <c r="G10" s="1">
        <v>43.4</v>
      </c>
      <c r="H10" t="s">
        <v>245</v>
      </c>
    </row>
    <row r="11" spans="1:9" x14ac:dyDescent="0.25">
      <c r="A11">
        <v>1968</v>
      </c>
      <c r="B11" t="s">
        <v>215</v>
      </c>
      <c r="C11" t="s">
        <v>236</v>
      </c>
      <c r="D11" t="s">
        <v>246</v>
      </c>
      <c r="E11" t="s">
        <v>247</v>
      </c>
      <c r="F11" s="1">
        <v>42.7</v>
      </c>
      <c r="G11" s="1">
        <v>42.7</v>
      </c>
      <c r="H11" t="s">
        <v>248</v>
      </c>
    </row>
    <row r="12" spans="1:9" x14ac:dyDescent="0.25">
      <c r="A12">
        <v>1968</v>
      </c>
      <c r="B12" t="s">
        <v>249</v>
      </c>
      <c r="C12" t="s">
        <v>250</v>
      </c>
      <c r="D12" t="s">
        <v>251</v>
      </c>
      <c r="E12" t="s">
        <v>252</v>
      </c>
      <c r="F12" s="1">
        <v>13.5</v>
      </c>
      <c r="G12" s="1">
        <v>13.5</v>
      </c>
      <c r="H12" t="s">
        <v>253</v>
      </c>
    </row>
    <row r="13" spans="1:9" x14ac:dyDescent="0.25">
      <c r="A13">
        <v>1972</v>
      </c>
      <c r="B13" t="s">
        <v>136</v>
      </c>
      <c r="C13" t="s">
        <v>217</v>
      </c>
      <c r="D13" t="s">
        <v>243</v>
      </c>
      <c r="E13" t="s">
        <v>254</v>
      </c>
      <c r="F13" s="1">
        <v>60.7</v>
      </c>
      <c r="G13" s="1">
        <v>60.7</v>
      </c>
      <c r="H13" t="s">
        <v>255</v>
      </c>
    </row>
    <row r="14" spans="1:9" x14ac:dyDescent="0.25">
      <c r="A14">
        <v>1972</v>
      </c>
      <c r="B14" t="s">
        <v>215</v>
      </c>
      <c r="C14" t="s">
        <v>256</v>
      </c>
      <c r="D14" t="s">
        <v>257</v>
      </c>
      <c r="E14" t="s">
        <v>258</v>
      </c>
      <c r="F14" s="1">
        <v>37.5</v>
      </c>
      <c r="G14" s="1">
        <v>37.5</v>
      </c>
      <c r="H14" t="s">
        <v>259</v>
      </c>
    </row>
    <row r="15" spans="1:9" x14ac:dyDescent="0.25">
      <c r="A15">
        <v>1976</v>
      </c>
      <c r="B15" t="s">
        <v>215</v>
      </c>
      <c r="C15" t="s">
        <v>260</v>
      </c>
      <c r="D15" t="s">
        <v>261</v>
      </c>
      <c r="E15" t="s">
        <v>262</v>
      </c>
      <c r="F15" s="1">
        <v>50.1</v>
      </c>
      <c r="G15" s="1">
        <v>50.1</v>
      </c>
      <c r="H15" t="s">
        <v>263</v>
      </c>
    </row>
    <row r="16" spans="1:9" x14ac:dyDescent="0.25">
      <c r="A16">
        <v>1976</v>
      </c>
      <c r="B16" t="s">
        <v>136</v>
      </c>
      <c r="C16" t="s">
        <v>264</v>
      </c>
      <c r="D16" t="s">
        <v>265</v>
      </c>
      <c r="E16" t="s">
        <v>266</v>
      </c>
      <c r="F16" s="1">
        <v>48</v>
      </c>
      <c r="G16" s="1">
        <v>48</v>
      </c>
      <c r="H16" t="s">
        <v>267</v>
      </c>
    </row>
    <row r="17" spans="1:9" x14ac:dyDescent="0.25">
      <c r="A17">
        <v>1980</v>
      </c>
      <c r="B17" t="s">
        <v>136</v>
      </c>
      <c r="C17" t="s">
        <v>268</v>
      </c>
      <c r="D17" t="s">
        <v>269</v>
      </c>
      <c r="E17" t="s">
        <v>270</v>
      </c>
      <c r="F17" s="1">
        <v>50.7</v>
      </c>
      <c r="G17" s="1">
        <v>50.7</v>
      </c>
      <c r="H17" t="s">
        <v>271</v>
      </c>
    </row>
    <row r="18" spans="1:9" x14ac:dyDescent="0.25">
      <c r="A18">
        <v>1980</v>
      </c>
      <c r="B18" t="s">
        <v>215</v>
      </c>
      <c r="C18" t="s">
        <v>260</v>
      </c>
      <c r="D18" t="s">
        <v>261</v>
      </c>
      <c r="E18" t="s">
        <v>272</v>
      </c>
      <c r="F18" s="1">
        <v>41</v>
      </c>
      <c r="G18" s="1">
        <v>41</v>
      </c>
      <c r="H18" t="s">
        <v>273</v>
      </c>
    </row>
    <row r="19" spans="1:9" x14ac:dyDescent="0.25">
      <c r="A19">
        <v>1984</v>
      </c>
      <c r="B19" t="s">
        <v>136</v>
      </c>
      <c r="C19" t="s">
        <v>268</v>
      </c>
      <c r="D19" t="s">
        <v>269</v>
      </c>
      <c r="E19" t="s">
        <v>275</v>
      </c>
      <c r="F19" s="1">
        <v>58.8</v>
      </c>
      <c r="G19" s="1">
        <v>58.8</v>
      </c>
      <c r="H19" t="s">
        <v>276</v>
      </c>
    </row>
    <row r="20" spans="1:9" x14ac:dyDescent="0.25">
      <c r="A20">
        <v>1984</v>
      </c>
      <c r="B20" t="s">
        <v>215</v>
      </c>
      <c r="C20" t="s">
        <v>261</v>
      </c>
      <c r="D20" t="s">
        <v>277</v>
      </c>
      <c r="E20" t="s">
        <v>278</v>
      </c>
      <c r="F20" s="1">
        <v>40.6</v>
      </c>
      <c r="G20" s="1">
        <v>40.6</v>
      </c>
      <c r="H20" t="s">
        <v>279</v>
      </c>
    </row>
    <row r="21" spans="1:9" x14ac:dyDescent="0.25">
      <c r="A21">
        <v>1988</v>
      </c>
      <c r="B21" t="s">
        <v>136</v>
      </c>
      <c r="C21" t="s">
        <v>269</v>
      </c>
      <c r="D21" t="s">
        <v>280</v>
      </c>
      <c r="E21" t="s">
        <v>281</v>
      </c>
      <c r="F21" s="1">
        <v>53.4</v>
      </c>
      <c r="G21" s="1">
        <v>53.4</v>
      </c>
      <c r="H21" t="s">
        <v>282</v>
      </c>
    </row>
    <row r="22" spans="1:9" x14ac:dyDescent="0.25">
      <c r="A22">
        <v>1988</v>
      </c>
      <c r="B22" t="s">
        <v>215</v>
      </c>
      <c r="C22" t="s">
        <v>283</v>
      </c>
      <c r="D22" t="s">
        <v>284</v>
      </c>
      <c r="E22" t="s">
        <v>285</v>
      </c>
      <c r="F22" s="1">
        <v>45.6</v>
      </c>
      <c r="G22" s="1">
        <v>45.6</v>
      </c>
      <c r="H22" t="s">
        <v>286</v>
      </c>
    </row>
    <row r="23" spans="1:9" x14ac:dyDescent="0.25">
      <c r="A23">
        <v>1992</v>
      </c>
      <c r="B23" t="s">
        <v>215</v>
      </c>
      <c r="C23" t="s">
        <v>287</v>
      </c>
      <c r="D23" t="s">
        <v>288</v>
      </c>
      <c r="E23" t="s">
        <v>289</v>
      </c>
      <c r="F23" s="1">
        <v>43</v>
      </c>
      <c r="G23" s="1">
        <v>43</v>
      </c>
      <c r="H23" t="s">
        <v>290</v>
      </c>
    </row>
    <row r="24" spans="1:9" x14ac:dyDescent="0.25">
      <c r="A24">
        <v>1992</v>
      </c>
      <c r="B24" t="s">
        <v>136</v>
      </c>
      <c r="C24" t="s">
        <v>269</v>
      </c>
      <c r="D24" t="s">
        <v>280</v>
      </c>
      <c r="E24" t="s">
        <v>291</v>
      </c>
      <c r="F24" s="1">
        <v>37.4</v>
      </c>
      <c r="G24" s="1">
        <v>37.4</v>
      </c>
      <c r="H24" t="s">
        <v>292</v>
      </c>
    </row>
    <row r="25" spans="1:9" x14ac:dyDescent="0.25">
      <c r="A25">
        <v>1992</v>
      </c>
      <c r="B25" t="s">
        <v>213</v>
      </c>
      <c r="C25" t="s">
        <v>35</v>
      </c>
      <c r="D25" t="s">
        <v>293</v>
      </c>
      <c r="E25" t="s">
        <v>294</v>
      </c>
      <c r="F25" s="1">
        <v>18.899999999999999</v>
      </c>
      <c r="G25" s="1">
        <v>18.899999999999999</v>
      </c>
      <c r="H25" t="s">
        <v>274</v>
      </c>
    </row>
    <row r="26" spans="1:9" x14ac:dyDescent="0.25">
      <c r="A26">
        <v>1996</v>
      </c>
      <c r="B26" t="s">
        <v>215</v>
      </c>
      <c r="C26" t="s">
        <v>287</v>
      </c>
      <c r="D26" t="s">
        <v>288</v>
      </c>
      <c r="E26" t="s">
        <v>295</v>
      </c>
      <c r="F26" s="1">
        <v>49.2</v>
      </c>
      <c r="G26" s="1">
        <v>49.2</v>
      </c>
      <c r="H26" t="s">
        <v>296</v>
      </c>
    </row>
    <row r="27" spans="1:9" x14ac:dyDescent="0.25">
      <c r="A27">
        <v>1996</v>
      </c>
      <c r="B27" t="s">
        <v>136</v>
      </c>
      <c r="C27" t="s">
        <v>265</v>
      </c>
      <c r="D27" t="s">
        <v>297</v>
      </c>
      <c r="E27" t="s">
        <v>298</v>
      </c>
      <c r="F27" s="1">
        <v>40.700000000000003</v>
      </c>
      <c r="G27" s="1">
        <v>40.700000000000003</v>
      </c>
      <c r="H27" t="s">
        <v>299</v>
      </c>
    </row>
    <row r="28" spans="1:9" x14ac:dyDescent="0.25">
      <c r="A28">
        <v>1996</v>
      </c>
      <c r="B28" t="s">
        <v>300</v>
      </c>
      <c r="C28" t="s">
        <v>35</v>
      </c>
      <c r="D28" t="s">
        <v>301</v>
      </c>
      <c r="E28" t="s">
        <v>302</v>
      </c>
      <c r="F28" s="1">
        <v>8.4</v>
      </c>
      <c r="G28" s="1">
        <v>8.4</v>
      </c>
      <c r="H28" t="s">
        <v>274</v>
      </c>
    </row>
    <row r="29" spans="1:9" x14ac:dyDescent="0.25">
      <c r="A29">
        <v>2000</v>
      </c>
      <c r="B29" t="s">
        <v>136</v>
      </c>
      <c r="C29" t="s">
        <v>303</v>
      </c>
      <c r="D29" t="s">
        <v>304</v>
      </c>
      <c r="E29" t="s">
        <v>305</v>
      </c>
      <c r="F29" s="1">
        <v>47.9</v>
      </c>
      <c r="G29" s="1">
        <v>47.9</v>
      </c>
      <c r="H29" t="s">
        <v>306</v>
      </c>
    </row>
    <row r="30" spans="1:9" x14ac:dyDescent="0.25">
      <c r="A30">
        <v>2000</v>
      </c>
      <c r="B30" t="s">
        <v>215</v>
      </c>
      <c r="C30" t="s">
        <v>288</v>
      </c>
      <c r="D30" t="s">
        <v>307</v>
      </c>
      <c r="E30" t="s">
        <v>308</v>
      </c>
      <c r="F30" s="1">
        <v>48.4</v>
      </c>
      <c r="G30" s="1">
        <v>48.4</v>
      </c>
      <c r="H30" t="s">
        <v>309</v>
      </c>
      <c r="I30" t="s">
        <v>214</v>
      </c>
    </row>
    <row r="31" spans="1:9" x14ac:dyDescent="0.25">
      <c r="A31">
        <v>2004</v>
      </c>
      <c r="B31" t="s">
        <v>136</v>
      </c>
      <c r="C31" t="s">
        <v>303</v>
      </c>
      <c r="D31" t="s">
        <v>304</v>
      </c>
      <c r="E31" t="s">
        <v>310</v>
      </c>
      <c r="F31" s="1">
        <v>50.7</v>
      </c>
      <c r="G31" s="1">
        <v>50.7</v>
      </c>
      <c r="H31" t="s">
        <v>311</v>
      </c>
    </row>
    <row r="32" spans="1:9" x14ac:dyDescent="0.25">
      <c r="A32">
        <v>2004</v>
      </c>
      <c r="B32" t="s">
        <v>215</v>
      </c>
      <c r="C32" t="s">
        <v>312</v>
      </c>
      <c r="D32" t="s">
        <v>313</v>
      </c>
      <c r="E32" t="s">
        <v>314</v>
      </c>
      <c r="F32" s="1">
        <v>48.3</v>
      </c>
      <c r="G32" s="1">
        <v>48.3</v>
      </c>
      <c r="H32" t="s">
        <v>315</v>
      </c>
    </row>
    <row r="33" spans="1:12" x14ac:dyDescent="0.25">
      <c r="A33">
        <v>2008</v>
      </c>
      <c r="B33" t="s">
        <v>215</v>
      </c>
      <c r="C33" t="s">
        <v>316</v>
      </c>
      <c r="D33" t="s">
        <v>317</v>
      </c>
      <c r="E33" t="s">
        <v>318</v>
      </c>
      <c r="F33" s="1">
        <v>52.9</v>
      </c>
      <c r="G33" s="1">
        <v>52.9</v>
      </c>
      <c r="H33" t="s">
        <v>319</v>
      </c>
    </row>
    <row r="34" spans="1:12" x14ac:dyDescent="0.25">
      <c r="A34">
        <v>2008</v>
      </c>
      <c r="B34" t="s">
        <v>136</v>
      </c>
      <c r="C34" t="s">
        <v>320</v>
      </c>
      <c r="D34" t="s">
        <v>321</v>
      </c>
      <c r="E34" t="s">
        <v>322</v>
      </c>
      <c r="F34" s="1">
        <v>45.7</v>
      </c>
      <c r="G34" s="1">
        <v>45.7</v>
      </c>
      <c r="H34" t="s">
        <v>323</v>
      </c>
    </row>
    <row r="35" spans="1:12" x14ac:dyDescent="0.25">
      <c r="A35">
        <v>2012</v>
      </c>
      <c r="B35" t="s">
        <v>215</v>
      </c>
      <c r="C35" t="s">
        <v>316</v>
      </c>
      <c r="D35" t="s">
        <v>317</v>
      </c>
      <c r="E35" t="s">
        <v>324</v>
      </c>
      <c r="F35" s="1">
        <v>51.1</v>
      </c>
      <c r="G35" s="1">
        <v>51.1</v>
      </c>
      <c r="H35" t="s">
        <v>325</v>
      </c>
    </row>
    <row r="36" spans="1:12" x14ac:dyDescent="0.25">
      <c r="A36">
        <v>2012</v>
      </c>
      <c r="B36" t="s">
        <v>136</v>
      </c>
      <c r="C36" t="s">
        <v>326</v>
      </c>
      <c r="D36" t="s">
        <v>327</v>
      </c>
      <c r="E36" t="s">
        <v>328</v>
      </c>
      <c r="F36" s="1">
        <v>47.2</v>
      </c>
      <c r="G36" s="1">
        <v>47.2</v>
      </c>
      <c r="H36" t="s">
        <v>329</v>
      </c>
    </row>
    <row r="37" spans="1:12" x14ac:dyDescent="0.25">
      <c r="A37">
        <v>2016</v>
      </c>
      <c r="B37" t="s">
        <v>136</v>
      </c>
      <c r="C37" t="s">
        <v>330</v>
      </c>
      <c r="D37" t="s">
        <v>331</v>
      </c>
      <c r="E37" t="s">
        <v>332</v>
      </c>
      <c r="F37" s="1">
        <v>46.1</v>
      </c>
      <c r="G37" s="1">
        <v>46.1</v>
      </c>
      <c r="H37" t="s">
        <v>333</v>
      </c>
    </row>
    <row r="38" spans="1:12" x14ac:dyDescent="0.25">
      <c r="A38">
        <v>2016</v>
      </c>
      <c r="B38" t="s">
        <v>215</v>
      </c>
      <c r="C38" t="s">
        <v>334</v>
      </c>
      <c r="D38" t="s">
        <v>335</v>
      </c>
      <c r="E38" t="s">
        <v>336</v>
      </c>
      <c r="F38" s="1">
        <v>48.2</v>
      </c>
      <c r="G38" s="1">
        <v>48.2</v>
      </c>
      <c r="H38" t="s">
        <v>337</v>
      </c>
    </row>
    <row r="39" spans="1:12" x14ac:dyDescent="0.25">
      <c r="A39">
        <v>2020</v>
      </c>
      <c r="B39" t="s">
        <v>215</v>
      </c>
      <c r="C39" t="s">
        <v>317</v>
      </c>
      <c r="D39" t="s">
        <v>338</v>
      </c>
      <c r="E39" t="s">
        <v>339</v>
      </c>
      <c r="F39" s="1">
        <v>51.3</v>
      </c>
      <c r="G39" s="1">
        <v>51.3</v>
      </c>
      <c r="H39" t="s">
        <v>340</v>
      </c>
    </row>
    <row r="40" spans="1:12" x14ac:dyDescent="0.25">
      <c r="A40">
        <v>2020</v>
      </c>
      <c r="B40" t="s">
        <v>136</v>
      </c>
      <c r="C40" t="s">
        <v>330</v>
      </c>
      <c r="D40" t="s">
        <v>331</v>
      </c>
      <c r="E40" t="s">
        <v>341</v>
      </c>
      <c r="F40" s="1">
        <v>46.9</v>
      </c>
      <c r="G40" s="1">
        <v>46.9</v>
      </c>
      <c r="H40" t="s">
        <v>342</v>
      </c>
    </row>
    <row r="48" spans="1:12" x14ac:dyDescent="0.25">
      <c r="L48" t="s">
        <v>343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0651-80B6-438B-80B4-6C919EEF2430}">
  <dimension ref="A2:P44"/>
  <sheetViews>
    <sheetView workbookViewId="0">
      <selection activeCell="A5" sqref="A5:A23"/>
    </sheetView>
  </sheetViews>
  <sheetFormatPr defaultRowHeight="15" x14ac:dyDescent="0.25"/>
  <cols>
    <col min="1" max="1" width="7.5703125" style="2" bestFit="1" customWidth="1"/>
    <col min="2" max="2" width="28" bestFit="1" customWidth="1"/>
    <col min="3" max="3" width="6.28515625" customWidth="1"/>
    <col min="5" max="5" width="10.140625" style="1" bestFit="1" customWidth="1"/>
    <col min="6" max="6" width="35.28515625" bestFit="1" customWidth="1"/>
    <col min="7" max="7" width="13.85546875" bestFit="1" customWidth="1"/>
    <col min="8" max="8" width="9.42578125" bestFit="1" customWidth="1"/>
    <col min="9" max="9" width="11.140625" style="1" bestFit="1" customWidth="1"/>
    <col min="10" max="10" width="12.28515625" customWidth="1"/>
    <col min="11" max="11" width="9.42578125" bestFit="1" customWidth="1"/>
    <col min="12" max="12" width="11.140625" bestFit="1" customWidth="1"/>
    <col min="13" max="13" width="16.7109375" bestFit="1" customWidth="1"/>
    <col min="14" max="14" width="9" customWidth="1"/>
  </cols>
  <sheetData>
    <row r="2" spans="1:16" x14ac:dyDescent="0.25">
      <c r="P2" t="s">
        <v>137</v>
      </c>
    </row>
    <row r="4" spans="1:16" x14ac:dyDescent="0.25">
      <c r="A4" s="2" t="s">
        <v>0</v>
      </c>
      <c r="B4" t="s">
        <v>138</v>
      </c>
      <c r="C4" t="s">
        <v>139</v>
      </c>
      <c r="D4" t="s">
        <v>1</v>
      </c>
      <c r="E4" s="1" t="s">
        <v>2</v>
      </c>
      <c r="F4" t="s">
        <v>170</v>
      </c>
      <c r="G4" t="s">
        <v>202</v>
      </c>
      <c r="H4" t="s">
        <v>3</v>
      </c>
      <c r="I4" s="1" t="s">
        <v>4</v>
      </c>
      <c r="J4" t="s">
        <v>5</v>
      </c>
      <c r="K4" t="s">
        <v>6</v>
      </c>
      <c r="L4" t="s">
        <v>7</v>
      </c>
      <c r="M4" t="s">
        <v>8</v>
      </c>
      <c r="N4" t="s">
        <v>9</v>
      </c>
    </row>
    <row r="5" spans="1:16" x14ac:dyDescent="0.25">
      <c r="A5" s="2">
        <v>2020</v>
      </c>
      <c r="B5" t="s">
        <v>140</v>
      </c>
      <c r="C5" t="s">
        <v>141</v>
      </c>
      <c r="D5" t="s">
        <v>10</v>
      </c>
      <c r="E5" s="1">
        <v>45.24</v>
      </c>
      <c r="F5" t="s">
        <v>142</v>
      </c>
      <c r="G5" t="s">
        <v>143</v>
      </c>
      <c r="H5" t="s">
        <v>11</v>
      </c>
      <c r="I5" s="1">
        <v>53.27</v>
      </c>
      <c r="J5" t="s">
        <v>12</v>
      </c>
      <c r="M5" t="s">
        <v>13</v>
      </c>
    </row>
    <row r="6" spans="1:16" x14ac:dyDescent="0.25">
      <c r="A6" s="2">
        <v>2016</v>
      </c>
      <c r="B6" t="s">
        <v>142</v>
      </c>
      <c r="C6" t="s">
        <v>143</v>
      </c>
      <c r="D6" t="s">
        <v>14</v>
      </c>
      <c r="E6" s="1">
        <v>51.31</v>
      </c>
      <c r="F6" t="s">
        <v>171</v>
      </c>
      <c r="G6" t="s">
        <v>141</v>
      </c>
      <c r="H6" t="s">
        <v>15</v>
      </c>
      <c r="I6" s="1">
        <v>43.24</v>
      </c>
      <c r="J6" t="s">
        <v>12</v>
      </c>
      <c r="M6" t="s">
        <v>13</v>
      </c>
      <c r="N6" t="s">
        <v>16</v>
      </c>
    </row>
    <row r="7" spans="1:16" x14ac:dyDescent="0.25">
      <c r="A7" s="2">
        <v>2012</v>
      </c>
      <c r="B7" t="s">
        <v>144</v>
      </c>
      <c r="C7" t="s">
        <v>141</v>
      </c>
      <c r="D7" t="s">
        <v>17</v>
      </c>
      <c r="E7" s="1">
        <v>50.67</v>
      </c>
      <c r="F7" t="s">
        <v>172</v>
      </c>
      <c r="G7" t="s">
        <v>143</v>
      </c>
      <c r="H7" t="s">
        <v>18</v>
      </c>
      <c r="I7" s="1">
        <v>47.69</v>
      </c>
      <c r="J7" t="s">
        <v>12</v>
      </c>
      <c r="M7" t="s">
        <v>13</v>
      </c>
    </row>
    <row r="8" spans="1:16" x14ac:dyDescent="0.25">
      <c r="A8" s="2">
        <v>2008</v>
      </c>
      <c r="B8" t="s">
        <v>144</v>
      </c>
      <c r="C8" t="s">
        <v>141</v>
      </c>
      <c r="D8" t="s">
        <v>19</v>
      </c>
      <c r="E8" s="1">
        <v>51.5</v>
      </c>
      <c r="F8" t="s">
        <v>173</v>
      </c>
      <c r="G8" t="s">
        <v>143</v>
      </c>
      <c r="H8" t="s">
        <v>20</v>
      </c>
      <c r="I8" s="1">
        <v>46.91</v>
      </c>
      <c r="J8" t="s">
        <v>12</v>
      </c>
      <c r="M8" t="s">
        <v>21</v>
      </c>
    </row>
    <row r="9" spans="1:16" x14ac:dyDescent="0.25">
      <c r="A9" s="2">
        <v>2004</v>
      </c>
      <c r="B9" t="s">
        <v>145</v>
      </c>
      <c r="C9" t="s">
        <v>143</v>
      </c>
      <c r="D9" t="s">
        <v>22</v>
      </c>
      <c r="E9" s="1">
        <v>50.81</v>
      </c>
      <c r="F9" t="s">
        <v>174</v>
      </c>
      <c r="G9" t="s">
        <v>141</v>
      </c>
      <c r="H9" t="s">
        <v>23</v>
      </c>
      <c r="I9" s="1">
        <v>48.71</v>
      </c>
      <c r="J9" t="s">
        <v>12</v>
      </c>
      <c r="M9" t="s">
        <v>21</v>
      </c>
    </row>
    <row r="10" spans="1:16" x14ac:dyDescent="0.25">
      <c r="A10" s="2">
        <v>2000</v>
      </c>
      <c r="B10" t="s">
        <v>145</v>
      </c>
      <c r="C10" t="s">
        <v>143</v>
      </c>
      <c r="D10" t="s">
        <v>24</v>
      </c>
      <c r="E10" s="1">
        <v>49.97</v>
      </c>
      <c r="F10" t="s">
        <v>175</v>
      </c>
      <c r="G10" t="s">
        <v>141</v>
      </c>
      <c r="H10" t="s">
        <v>25</v>
      </c>
      <c r="I10" s="1">
        <v>46.46</v>
      </c>
      <c r="J10" t="s">
        <v>12</v>
      </c>
      <c r="M10" t="s">
        <v>26</v>
      </c>
      <c r="N10" t="s">
        <v>27</v>
      </c>
    </row>
    <row r="11" spans="1:16" x14ac:dyDescent="0.25">
      <c r="A11" s="2">
        <v>1996</v>
      </c>
      <c r="B11" t="s">
        <v>146</v>
      </c>
      <c r="C11" t="s">
        <v>141</v>
      </c>
      <c r="D11" t="s">
        <v>28</v>
      </c>
      <c r="E11" s="1">
        <v>47.38</v>
      </c>
      <c r="F11" t="s">
        <v>176</v>
      </c>
      <c r="G11" t="s">
        <v>143</v>
      </c>
      <c r="H11" t="s">
        <v>29</v>
      </c>
      <c r="I11" s="1">
        <v>41.02</v>
      </c>
      <c r="J11" t="s">
        <v>30</v>
      </c>
      <c r="K11" t="s">
        <v>31</v>
      </c>
      <c r="L11" t="s">
        <v>32</v>
      </c>
      <c r="M11" t="s">
        <v>26</v>
      </c>
    </row>
    <row r="12" spans="1:16" x14ac:dyDescent="0.25">
      <c r="A12" s="2">
        <v>1992</v>
      </c>
      <c r="B12" t="s">
        <v>146</v>
      </c>
      <c r="C12" t="s">
        <v>141</v>
      </c>
      <c r="D12" t="s">
        <v>33</v>
      </c>
      <c r="E12" s="1">
        <v>40.18</v>
      </c>
      <c r="F12" t="s">
        <v>147</v>
      </c>
      <c r="G12" t="s">
        <v>143</v>
      </c>
      <c r="H12" t="s">
        <v>34</v>
      </c>
      <c r="I12" s="1">
        <v>38.35</v>
      </c>
      <c r="J12" t="s">
        <v>35</v>
      </c>
      <c r="K12" t="s">
        <v>36</v>
      </c>
      <c r="L12" t="s">
        <v>37</v>
      </c>
      <c r="M12" t="s">
        <v>26</v>
      </c>
    </row>
    <row r="13" spans="1:16" x14ac:dyDescent="0.25">
      <c r="A13" s="2">
        <v>1988</v>
      </c>
      <c r="B13" t="s">
        <v>147</v>
      </c>
      <c r="C13" t="s">
        <v>143</v>
      </c>
      <c r="D13" t="s">
        <v>38</v>
      </c>
      <c r="E13" s="1">
        <v>55</v>
      </c>
      <c r="F13" t="s">
        <v>177</v>
      </c>
      <c r="G13" t="s">
        <v>141</v>
      </c>
      <c r="H13" t="s">
        <v>39</v>
      </c>
      <c r="I13" s="1">
        <v>44.15</v>
      </c>
      <c r="J13" t="s">
        <v>12</v>
      </c>
      <c r="M13" t="s">
        <v>40</v>
      </c>
    </row>
    <row r="14" spans="1:16" x14ac:dyDescent="0.25">
      <c r="A14" s="2">
        <v>1984</v>
      </c>
      <c r="B14" t="s">
        <v>148</v>
      </c>
      <c r="C14" t="s">
        <v>143</v>
      </c>
      <c r="D14" t="s">
        <v>41</v>
      </c>
      <c r="E14" s="1">
        <v>58.9</v>
      </c>
      <c r="F14" t="s">
        <v>178</v>
      </c>
      <c r="G14" t="s">
        <v>141</v>
      </c>
      <c r="H14" t="s">
        <v>42</v>
      </c>
      <c r="I14" s="1">
        <v>40.14</v>
      </c>
      <c r="J14" t="s">
        <v>12</v>
      </c>
      <c r="M14" t="s">
        <v>40</v>
      </c>
    </row>
    <row r="15" spans="1:16" x14ac:dyDescent="0.25">
      <c r="A15" s="2">
        <v>1980</v>
      </c>
      <c r="B15" t="s">
        <v>148</v>
      </c>
      <c r="C15" t="s">
        <v>143</v>
      </c>
      <c r="D15" t="s">
        <v>43</v>
      </c>
      <c r="E15" s="1">
        <v>51.51</v>
      </c>
      <c r="F15" t="s">
        <v>149</v>
      </c>
      <c r="G15" t="s">
        <v>141</v>
      </c>
      <c r="H15" t="s">
        <v>44</v>
      </c>
      <c r="I15" s="1">
        <v>40.909999999999997</v>
      </c>
      <c r="J15" t="s">
        <v>45</v>
      </c>
      <c r="K15" t="s">
        <v>46</v>
      </c>
      <c r="L15" t="s">
        <v>47</v>
      </c>
      <c r="M15" t="s">
        <v>48</v>
      </c>
    </row>
    <row r="16" spans="1:16" x14ac:dyDescent="0.25">
      <c r="A16" s="2">
        <v>1976</v>
      </c>
      <c r="B16" t="s">
        <v>149</v>
      </c>
      <c r="C16" t="s">
        <v>141</v>
      </c>
      <c r="D16" t="s">
        <v>49</v>
      </c>
      <c r="E16" s="1">
        <v>48.92</v>
      </c>
      <c r="F16" t="s">
        <v>179</v>
      </c>
      <c r="G16" t="s">
        <v>143</v>
      </c>
      <c r="H16" t="s">
        <v>50</v>
      </c>
      <c r="I16" s="1">
        <v>48.65</v>
      </c>
      <c r="J16" t="s">
        <v>12</v>
      </c>
      <c r="M16" t="s">
        <v>48</v>
      </c>
    </row>
    <row r="17" spans="1:14" x14ac:dyDescent="0.25">
      <c r="A17" s="2">
        <v>1972</v>
      </c>
      <c r="B17" t="s">
        <v>150</v>
      </c>
      <c r="C17" t="s">
        <v>143</v>
      </c>
      <c r="D17" t="s">
        <v>51</v>
      </c>
      <c r="E17" s="1">
        <v>59.63</v>
      </c>
      <c r="F17" t="s">
        <v>180</v>
      </c>
      <c r="G17" t="s">
        <v>141</v>
      </c>
      <c r="H17" t="s">
        <v>52</v>
      </c>
      <c r="I17" s="1">
        <v>38.07</v>
      </c>
      <c r="J17" t="s">
        <v>12</v>
      </c>
      <c r="M17" t="s">
        <v>48</v>
      </c>
    </row>
    <row r="18" spans="1:14" x14ac:dyDescent="0.25">
      <c r="A18" s="2">
        <v>1968</v>
      </c>
      <c r="B18" t="s">
        <v>150</v>
      </c>
      <c r="C18" t="s">
        <v>143</v>
      </c>
      <c r="D18" t="s">
        <v>53</v>
      </c>
      <c r="E18" s="1">
        <v>45.23</v>
      </c>
      <c r="F18" t="s">
        <v>181</v>
      </c>
      <c r="G18" t="s">
        <v>141</v>
      </c>
      <c r="H18" t="s">
        <v>54</v>
      </c>
      <c r="I18" s="1">
        <v>42.95</v>
      </c>
      <c r="J18" t="s">
        <v>55</v>
      </c>
      <c r="K18" t="s">
        <v>56</v>
      </c>
      <c r="L18" t="s">
        <v>57</v>
      </c>
      <c r="M18" t="s">
        <v>58</v>
      </c>
    </row>
    <row r="19" spans="1:14" x14ac:dyDescent="0.25">
      <c r="A19" s="2">
        <v>1964</v>
      </c>
      <c r="B19" t="s">
        <v>151</v>
      </c>
      <c r="C19" t="s">
        <v>141</v>
      </c>
      <c r="D19" t="s">
        <v>59</v>
      </c>
      <c r="E19" s="1">
        <v>62.94</v>
      </c>
      <c r="F19" t="s">
        <v>182</v>
      </c>
      <c r="G19" t="s">
        <v>143</v>
      </c>
      <c r="H19" t="s">
        <v>60</v>
      </c>
      <c r="I19" s="1">
        <v>37.06</v>
      </c>
      <c r="J19" t="s">
        <v>12</v>
      </c>
      <c r="M19" t="s">
        <v>58</v>
      </c>
    </row>
    <row r="20" spans="1:14" x14ac:dyDescent="0.25">
      <c r="A20" s="2">
        <v>1960</v>
      </c>
      <c r="B20" t="s">
        <v>152</v>
      </c>
      <c r="C20" t="s">
        <v>141</v>
      </c>
      <c r="D20" t="s">
        <v>61</v>
      </c>
      <c r="E20" s="1">
        <v>46.72</v>
      </c>
      <c r="F20" t="s">
        <v>150</v>
      </c>
      <c r="G20" t="s">
        <v>143</v>
      </c>
      <c r="H20" t="s">
        <v>62</v>
      </c>
      <c r="I20" s="1">
        <v>53.28</v>
      </c>
      <c r="J20" t="s">
        <v>12</v>
      </c>
      <c r="M20" t="s">
        <v>48</v>
      </c>
    </row>
    <row r="21" spans="1:14" x14ac:dyDescent="0.25">
      <c r="A21" s="2">
        <v>1956</v>
      </c>
      <c r="B21" t="s">
        <v>153</v>
      </c>
      <c r="C21" t="s">
        <v>143</v>
      </c>
      <c r="D21" t="s">
        <v>63</v>
      </c>
      <c r="E21" s="1">
        <v>61.11</v>
      </c>
      <c r="F21" t="s">
        <v>183</v>
      </c>
      <c r="G21" t="s">
        <v>141</v>
      </c>
      <c r="H21" t="s">
        <v>64</v>
      </c>
      <c r="I21" s="1">
        <v>38.89</v>
      </c>
      <c r="J21" t="s">
        <v>65</v>
      </c>
      <c r="K21" t="s">
        <v>12</v>
      </c>
      <c r="L21" t="s">
        <v>12</v>
      </c>
      <c r="M21" t="s">
        <v>48</v>
      </c>
    </row>
    <row r="22" spans="1:14" x14ac:dyDescent="0.25">
      <c r="A22" s="2">
        <v>1952</v>
      </c>
      <c r="B22" t="s">
        <v>153</v>
      </c>
      <c r="C22" t="s">
        <v>143</v>
      </c>
      <c r="D22" t="s">
        <v>66</v>
      </c>
      <c r="E22" s="1">
        <v>56.76</v>
      </c>
      <c r="F22" t="s">
        <v>183</v>
      </c>
      <c r="G22" t="s">
        <v>141</v>
      </c>
      <c r="H22" t="s">
        <v>67</v>
      </c>
      <c r="I22" s="1">
        <v>43.24</v>
      </c>
      <c r="J22" t="s">
        <v>68</v>
      </c>
      <c r="M22" t="s">
        <v>48</v>
      </c>
    </row>
    <row r="23" spans="1:14" x14ac:dyDescent="0.25">
      <c r="A23" s="2">
        <v>1948</v>
      </c>
      <c r="B23" t="s">
        <v>154</v>
      </c>
      <c r="C23" t="s">
        <v>141</v>
      </c>
      <c r="D23" t="s">
        <v>69</v>
      </c>
      <c r="E23" s="1">
        <v>49.48</v>
      </c>
      <c r="F23" t="s">
        <v>184</v>
      </c>
      <c r="G23" t="s">
        <v>143</v>
      </c>
      <c r="H23" t="s">
        <v>70</v>
      </c>
      <c r="I23" s="1">
        <v>49.24</v>
      </c>
      <c r="J23" t="s">
        <v>71</v>
      </c>
      <c r="K23" t="s">
        <v>12</v>
      </c>
      <c r="L23" t="s">
        <v>12</v>
      </c>
      <c r="M23" t="s">
        <v>48</v>
      </c>
      <c r="N23" t="s">
        <v>72</v>
      </c>
    </row>
    <row r="24" spans="1:14" x14ac:dyDescent="0.25">
      <c r="A24" s="2">
        <v>1944</v>
      </c>
      <c r="B24" t="s">
        <v>155</v>
      </c>
      <c r="C24" t="s">
        <v>141</v>
      </c>
      <c r="D24" t="s">
        <v>73</v>
      </c>
      <c r="E24" s="1">
        <v>49.82</v>
      </c>
      <c r="F24" t="s">
        <v>184</v>
      </c>
      <c r="G24" t="s">
        <v>143</v>
      </c>
      <c r="H24" t="s">
        <v>74</v>
      </c>
      <c r="I24" s="1">
        <v>50.18</v>
      </c>
      <c r="J24" t="s">
        <v>12</v>
      </c>
      <c r="M24" t="s">
        <v>48</v>
      </c>
    </row>
    <row r="25" spans="1:14" x14ac:dyDescent="0.25">
      <c r="A25" s="2">
        <v>1940</v>
      </c>
      <c r="B25" t="s">
        <v>155</v>
      </c>
      <c r="C25" t="s">
        <v>141</v>
      </c>
      <c r="D25" t="s">
        <v>75</v>
      </c>
      <c r="E25" s="1">
        <v>52.2</v>
      </c>
      <c r="F25" t="s">
        <v>185</v>
      </c>
      <c r="G25" t="s">
        <v>143</v>
      </c>
      <c r="H25" t="s">
        <v>76</v>
      </c>
      <c r="I25" s="1">
        <v>47.8</v>
      </c>
      <c r="J25" t="s">
        <v>12</v>
      </c>
      <c r="M25" t="s">
        <v>58</v>
      </c>
    </row>
    <row r="26" spans="1:14" x14ac:dyDescent="0.25">
      <c r="A26" s="2">
        <v>1936</v>
      </c>
      <c r="B26" t="s">
        <v>155</v>
      </c>
      <c r="C26" t="s">
        <v>141</v>
      </c>
      <c r="D26" t="s">
        <v>77</v>
      </c>
      <c r="E26" s="1">
        <v>57.99</v>
      </c>
      <c r="F26" t="s">
        <v>186</v>
      </c>
      <c r="G26" t="s">
        <v>143</v>
      </c>
      <c r="H26" t="s">
        <v>78</v>
      </c>
      <c r="I26" s="1">
        <v>37.44</v>
      </c>
      <c r="J26" t="s">
        <v>12</v>
      </c>
      <c r="M26" t="s">
        <v>58</v>
      </c>
    </row>
    <row r="27" spans="1:14" x14ac:dyDescent="0.25">
      <c r="A27" s="2">
        <v>1932</v>
      </c>
      <c r="B27" t="s">
        <v>155</v>
      </c>
      <c r="C27" t="s">
        <v>141</v>
      </c>
      <c r="D27" t="s">
        <v>79</v>
      </c>
      <c r="E27" s="1">
        <v>49.88</v>
      </c>
      <c r="F27" t="s">
        <v>156</v>
      </c>
      <c r="G27" t="s">
        <v>143</v>
      </c>
      <c r="H27" t="s">
        <v>80</v>
      </c>
      <c r="I27" s="1">
        <v>47.03</v>
      </c>
      <c r="J27" t="s">
        <v>12</v>
      </c>
      <c r="M27" t="s">
        <v>58</v>
      </c>
    </row>
    <row r="28" spans="1:14" x14ac:dyDescent="0.25">
      <c r="A28" s="2">
        <v>1928</v>
      </c>
      <c r="B28" t="s">
        <v>156</v>
      </c>
      <c r="C28" t="s">
        <v>143</v>
      </c>
      <c r="D28" t="s">
        <v>81</v>
      </c>
      <c r="E28" s="1">
        <v>64.89</v>
      </c>
      <c r="F28" t="s">
        <v>187</v>
      </c>
      <c r="G28" t="s">
        <v>141</v>
      </c>
      <c r="H28" t="s">
        <v>82</v>
      </c>
      <c r="I28" s="1">
        <v>34.450000000000003</v>
      </c>
      <c r="J28" t="s">
        <v>12</v>
      </c>
      <c r="M28" t="s">
        <v>83</v>
      </c>
    </row>
    <row r="29" spans="1:14" x14ac:dyDescent="0.25">
      <c r="A29" s="2">
        <v>1924</v>
      </c>
      <c r="B29" t="s">
        <v>157</v>
      </c>
      <c r="C29" t="s">
        <v>143</v>
      </c>
      <c r="D29" t="s">
        <v>84</v>
      </c>
      <c r="E29" s="1">
        <v>58.33</v>
      </c>
      <c r="F29" t="s">
        <v>188</v>
      </c>
      <c r="G29" t="s">
        <v>141</v>
      </c>
      <c r="H29" t="s">
        <v>85</v>
      </c>
      <c r="I29" s="1">
        <v>23.7</v>
      </c>
      <c r="J29" t="s">
        <v>86</v>
      </c>
      <c r="K29" t="s">
        <v>87</v>
      </c>
      <c r="L29" t="s">
        <v>88</v>
      </c>
      <c r="M29" t="s">
        <v>83</v>
      </c>
    </row>
    <row r="30" spans="1:14" x14ac:dyDescent="0.25">
      <c r="A30" s="2">
        <v>1920</v>
      </c>
      <c r="B30" t="s">
        <v>158</v>
      </c>
      <c r="C30" t="s">
        <v>143</v>
      </c>
      <c r="D30" t="s">
        <v>89</v>
      </c>
      <c r="E30" s="1">
        <v>58.47</v>
      </c>
      <c r="F30" t="s">
        <v>189</v>
      </c>
      <c r="G30" t="s">
        <v>141</v>
      </c>
      <c r="H30" t="s">
        <v>90</v>
      </c>
      <c r="I30" s="1">
        <v>38.58</v>
      </c>
      <c r="J30" t="s">
        <v>91</v>
      </c>
      <c r="K30" t="s">
        <v>12</v>
      </c>
      <c r="L30" t="s">
        <v>12</v>
      </c>
      <c r="M30" t="s">
        <v>83</v>
      </c>
    </row>
    <row r="31" spans="1:14" x14ac:dyDescent="0.25">
      <c r="A31" s="2">
        <v>1916</v>
      </c>
      <c r="B31" t="s">
        <v>159</v>
      </c>
      <c r="C31" t="s">
        <v>141</v>
      </c>
      <c r="D31" t="s">
        <v>92</v>
      </c>
      <c r="E31" s="1">
        <v>51.86</v>
      </c>
      <c r="F31" t="s">
        <v>190</v>
      </c>
      <c r="G31" t="s">
        <v>143</v>
      </c>
      <c r="H31" t="s">
        <v>93</v>
      </c>
      <c r="I31" s="1">
        <v>44.18</v>
      </c>
      <c r="J31" t="s">
        <v>12</v>
      </c>
      <c r="M31" t="s">
        <v>83</v>
      </c>
    </row>
    <row r="32" spans="1:14" x14ac:dyDescent="0.25">
      <c r="A32" s="2">
        <v>1912</v>
      </c>
      <c r="B32" t="s">
        <v>159</v>
      </c>
      <c r="C32" t="s">
        <v>141</v>
      </c>
      <c r="D32" t="s">
        <v>94</v>
      </c>
      <c r="E32" s="1">
        <v>40.96</v>
      </c>
      <c r="F32" t="s">
        <v>161</v>
      </c>
      <c r="G32" t="s">
        <v>191</v>
      </c>
      <c r="H32" t="s">
        <v>95</v>
      </c>
      <c r="I32" s="1">
        <v>22.16</v>
      </c>
      <c r="J32" t="s">
        <v>96</v>
      </c>
      <c r="K32" t="s">
        <v>97</v>
      </c>
      <c r="L32" t="s">
        <v>98</v>
      </c>
      <c r="M32" t="s">
        <v>83</v>
      </c>
      <c r="N32" t="s">
        <v>99</v>
      </c>
    </row>
    <row r="33" spans="1:14" x14ac:dyDescent="0.25">
      <c r="A33" s="2">
        <v>1908</v>
      </c>
      <c r="B33" t="s">
        <v>160</v>
      </c>
      <c r="C33" t="s">
        <v>143</v>
      </c>
      <c r="D33" t="s">
        <v>100</v>
      </c>
      <c r="E33" s="1">
        <v>51.03</v>
      </c>
      <c r="F33" t="s">
        <v>192</v>
      </c>
      <c r="G33" t="s">
        <v>141</v>
      </c>
      <c r="H33" t="s">
        <v>101</v>
      </c>
      <c r="I33" s="1">
        <v>44.82</v>
      </c>
      <c r="J33" t="s">
        <v>12</v>
      </c>
      <c r="M33" t="s">
        <v>40</v>
      </c>
    </row>
    <row r="34" spans="1:14" x14ac:dyDescent="0.25">
      <c r="A34" s="2">
        <v>1904</v>
      </c>
      <c r="B34" t="s">
        <v>161</v>
      </c>
      <c r="C34" t="s">
        <v>143</v>
      </c>
      <c r="D34" t="s">
        <v>102</v>
      </c>
      <c r="E34" s="1">
        <v>59.75</v>
      </c>
      <c r="F34" t="s">
        <v>193</v>
      </c>
      <c r="G34" t="s">
        <v>141</v>
      </c>
      <c r="H34" t="s">
        <v>103</v>
      </c>
      <c r="I34" s="1">
        <v>34.32</v>
      </c>
      <c r="J34" t="s">
        <v>12</v>
      </c>
      <c r="M34" t="s">
        <v>40</v>
      </c>
    </row>
    <row r="35" spans="1:14" x14ac:dyDescent="0.25">
      <c r="A35" s="2">
        <v>1900</v>
      </c>
      <c r="B35" t="s">
        <v>162</v>
      </c>
      <c r="C35" t="s">
        <v>143</v>
      </c>
      <c r="D35" t="s">
        <v>104</v>
      </c>
      <c r="E35" s="1">
        <v>52.3</v>
      </c>
      <c r="F35" t="s">
        <v>192</v>
      </c>
      <c r="G35" t="s">
        <v>141</v>
      </c>
      <c r="H35" t="s">
        <v>105</v>
      </c>
      <c r="I35" s="1">
        <v>45.66</v>
      </c>
      <c r="J35" t="s">
        <v>12</v>
      </c>
      <c r="M35" t="s">
        <v>40</v>
      </c>
    </row>
    <row r="36" spans="1:14" x14ac:dyDescent="0.25">
      <c r="A36" s="2">
        <v>1896</v>
      </c>
      <c r="B36" t="s">
        <v>162</v>
      </c>
      <c r="C36" t="s">
        <v>143</v>
      </c>
      <c r="D36" t="s">
        <v>106</v>
      </c>
      <c r="E36" s="1">
        <v>51.86</v>
      </c>
      <c r="F36" t="s">
        <v>192</v>
      </c>
      <c r="G36" t="s">
        <v>194</v>
      </c>
      <c r="H36" t="s">
        <v>107</v>
      </c>
      <c r="I36" s="1">
        <v>47.08</v>
      </c>
      <c r="J36" t="s">
        <v>12</v>
      </c>
      <c r="M36" t="s">
        <v>40</v>
      </c>
    </row>
    <row r="37" spans="1:14" x14ac:dyDescent="0.25">
      <c r="A37" s="2">
        <v>1892</v>
      </c>
      <c r="B37" t="s">
        <v>163</v>
      </c>
      <c r="C37" t="s">
        <v>141</v>
      </c>
      <c r="D37" t="s">
        <v>108</v>
      </c>
      <c r="E37" s="1">
        <v>47.53</v>
      </c>
      <c r="F37" t="s">
        <v>164</v>
      </c>
      <c r="G37" t="s">
        <v>143</v>
      </c>
      <c r="H37" t="s">
        <v>109</v>
      </c>
      <c r="I37" s="1">
        <v>47.66</v>
      </c>
      <c r="J37" t="s">
        <v>110</v>
      </c>
      <c r="K37" t="s">
        <v>111</v>
      </c>
      <c r="L37" t="s">
        <v>112</v>
      </c>
      <c r="M37" t="s">
        <v>40</v>
      </c>
      <c r="N37" t="s">
        <v>113</v>
      </c>
    </row>
    <row r="38" spans="1:14" x14ac:dyDescent="0.25">
      <c r="A38" s="2" t="s">
        <v>114</v>
      </c>
      <c r="B38" t="s">
        <v>164</v>
      </c>
      <c r="C38" t="s">
        <v>143</v>
      </c>
      <c r="D38" t="s">
        <v>115</v>
      </c>
      <c r="E38" s="1">
        <v>49.51</v>
      </c>
      <c r="F38" t="s">
        <v>163</v>
      </c>
      <c r="G38" t="s">
        <v>141</v>
      </c>
      <c r="H38" t="s">
        <v>116</v>
      </c>
      <c r="I38" s="1">
        <v>47.18</v>
      </c>
      <c r="J38" t="s">
        <v>12</v>
      </c>
      <c r="M38" t="s">
        <v>40</v>
      </c>
      <c r="N38" t="s">
        <v>117</v>
      </c>
    </row>
    <row r="39" spans="1:14" x14ac:dyDescent="0.25">
      <c r="A39" s="2">
        <v>1884</v>
      </c>
      <c r="B39" t="s">
        <v>163</v>
      </c>
      <c r="C39" t="s">
        <v>141</v>
      </c>
      <c r="D39" t="s">
        <v>118</v>
      </c>
      <c r="E39" s="1">
        <v>46.94</v>
      </c>
      <c r="F39" t="s">
        <v>195</v>
      </c>
      <c r="G39" t="s">
        <v>143</v>
      </c>
      <c r="H39" t="s">
        <v>119</v>
      </c>
      <c r="I39" s="1">
        <v>50.99</v>
      </c>
      <c r="J39" t="s">
        <v>12</v>
      </c>
      <c r="M39" t="s">
        <v>40</v>
      </c>
    </row>
    <row r="40" spans="1:14" x14ac:dyDescent="0.25">
      <c r="A40" s="2">
        <v>1880</v>
      </c>
      <c r="B40" t="s">
        <v>165</v>
      </c>
      <c r="C40" t="s">
        <v>143</v>
      </c>
      <c r="D40" t="s">
        <v>120</v>
      </c>
      <c r="E40" s="1">
        <v>51.73</v>
      </c>
      <c r="F40" t="s">
        <v>196</v>
      </c>
      <c r="G40" t="s">
        <v>141</v>
      </c>
      <c r="H40" t="s">
        <v>121</v>
      </c>
      <c r="I40" s="1">
        <v>47.01</v>
      </c>
      <c r="J40" t="s">
        <v>122</v>
      </c>
      <c r="K40" t="s">
        <v>123</v>
      </c>
      <c r="L40" t="s">
        <v>124</v>
      </c>
      <c r="M40" t="s">
        <v>125</v>
      </c>
    </row>
    <row r="41" spans="1:14" x14ac:dyDescent="0.25">
      <c r="A41" s="2" t="s">
        <v>126</v>
      </c>
      <c r="B41" t="s">
        <v>166</v>
      </c>
      <c r="C41" t="s">
        <v>143</v>
      </c>
      <c r="D41" t="s">
        <v>127</v>
      </c>
      <c r="E41" s="1">
        <v>50.21</v>
      </c>
      <c r="F41" t="s">
        <v>197</v>
      </c>
      <c r="G41" t="s">
        <v>141</v>
      </c>
      <c r="H41" t="s">
        <v>128</v>
      </c>
      <c r="I41" s="1">
        <v>49.07</v>
      </c>
      <c r="J41" t="s">
        <v>12</v>
      </c>
      <c r="M41" t="s">
        <v>125</v>
      </c>
      <c r="N41" t="s">
        <v>129</v>
      </c>
    </row>
    <row r="42" spans="1:14" x14ac:dyDescent="0.25">
      <c r="A42" s="2">
        <v>1872</v>
      </c>
      <c r="B42" t="s">
        <v>167</v>
      </c>
      <c r="C42" t="s">
        <v>143</v>
      </c>
      <c r="D42" t="s">
        <v>130</v>
      </c>
      <c r="E42" s="1">
        <v>53.24</v>
      </c>
      <c r="F42" t="s">
        <v>198</v>
      </c>
      <c r="G42" t="s">
        <v>199</v>
      </c>
      <c r="H42" t="s">
        <v>131</v>
      </c>
      <c r="I42" s="1">
        <v>46.15</v>
      </c>
      <c r="J42" t="s">
        <v>12</v>
      </c>
      <c r="M42" t="s">
        <v>125</v>
      </c>
    </row>
    <row r="43" spans="1:14" x14ac:dyDescent="0.25">
      <c r="A43" s="2">
        <v>1868</v>
      </c>
      <c r="B43" t="s">
        <v>167</v>
      </c>
      <c r="C43" t="s">
        <v>143</v>
      </c>
      <c r="D43" t="s">
        <v>132</v>
      </c>
      <c r="E43" s="1">
        <v>54</v>
      </c>
      <c r="F43" t="s">
        <v>200</v>
      </c>
      <c r="G43" t="s">
        <v>141</v>
      </c>
      <c r="H43" t="s">
        <v>133</v>
      </c>
      <c r="I43" s="1">
        <v>46</v>
      </c>
      <c r="J43" t="s">
        <v>12</v>
      </c>
      <c r="M43" t="s">
        <v>26</v>
      </c>
    </row>
    <row r="44" spans="1:14" x14ac:dyDescent="0.25">
      <c r="A44" s="2">
        <v>1864</v>
      </c>
      <c r="B44" t="s">
        <v>168</v>
      </c>
      <c r="C44" t="s">
        <v>169</v>
      </c>
      <c r="D44" t="s">
        <v>134</v>
      </c>
      <c r="E44" s="1">
        <v>56.4</v>
      </c>
      <c r="F44" t="s">
        <v>201</v>
      </c>
      <c r="G44" t="s">
        <v>141</v>
      </c>
      <c r="H44" t="s">
        <v>135</v>
      </c>
      <c r="I44" s="1">
        <v>43.6</v>
      </c>
      <c r="J44" t="s">
        <v>12</v>
      </c>
      <c r="M44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0"/>
  <sheetViews>
    <sheetView workbookViewId="0">
      <selection activeCell="B5" sqref="B5"/>
    </sheetView>
  </sheetViews>
  <sheetFormatPr defaultRowHeight="15" x14ac:dyDescent="0.25"/>
  <cols>
    <col min="1" max="1" width="5" bestFit="1" customWidth="1"/>
    <col min="2" max="2" width="17.5703125" bestFit="1" customWidth="1"/>
    <col min="3" max="3" width="20.7109375" bestFit="1" customWidth="1"/>
    <col min="4" max="4" width="11.140625" bestFit="1" customWidth="1"/>
    <col min="5" max="5" width="11" bestFit="1" customWidth="1"/>
  </cols>
  <sheetData>
    <row r="2" spans="1:5" x14ac:dyDescent="0.25">
      <c r="B2" t="s">
        <v>205</v>
      </c>
      <c r="C2" t="s">
        <v>206</v>
      </c>
      <c r="D2" t="s">
        <v>203</v>
      </c>
      <c r="E2" t="s">
        <v>204</v>
      </c>
    </row>
    <row r="3" spans="1:5" x14ac:dyDescent="0.25">
      <c r="A3" s="5">
        <v>2020</v>
      </c>
      <c r="B3" s="3" cm="1">
        <f t="array" ref="B3">_xlfn.XLOOKUP(1,(Table_Electoral_college_results_edit[Year]=President!$A3)*(Table_Electoral_college_results_edit[Party]="Democratic")*(Table_Electoral_college_results_edit[%]&gt;25),Table_Electoral_college_results_edit[%])</f>
        <v>51.3</v>
      </c>
      <c r="C3" s="6" cm="1">
        <f t="array" ref="C3">_xlfn.XLOOKUP(1,(Table_Electoral_college_results_edit[Year]=President!$A3)*(Table_Electoral_college_results_edit[Party]="Republican")*(Table_Electoral_college_results_edit[%]&gt;25),Table_Electoral_college_results_edit[%])</f>
        <v>46.9</v>
      </c>
      <c r="D3" s="3">
        <f>IF('President OH'!$C5="D)",'President OH'!$E5,'President OH'!$I5)</f>
        <v>45.24</v>
      </c>
      <c r="E3" s="4">
        <f>IF('President OH'!$C5="D)",'President OH'!$I5,'President OH'!$E5)</f>
        <v>53.27</v>
      </c>
    </row>
    <row r="4" spans="1:5" x14ac:dyDescent="0.25">
      <c r="A4" s="5">
        <v>2016</v>
      </c>
      <c r="B4" s="3" cm="1">
        <f t="array" ref="B4">_xlfn.XLOOKUP(1,(Table_Electoral_college_results_edit[Year]=President!$A4)*(Table_Electoral_college_results_edit[Party]="Democratic")*(Table_Electoral_college_results_edit[%]&gt;25),Table_Electoral_college_results_edit[%])</f>
        <v>48.2</v>
      </c>
      <c r="C4" s="6" cm="1">
        <f t="array" ref="C4">_xlfn.XLOOKUP(1,(Table_Electoral_college_results_edit[Year]=President!$A4)*(Table_Electoral_college_results_edit[Party]="Republican")*(Table_Electoral_college_results_edit[%]&gt;25),Table_Electoral_college_results_edit[%])</f>
        <v>46.1</v>
      </c>
      <c r="D4" s="3">
        <f>IF('President OH'!$C6="D)",'President OH'!$E6,'President OH'!$I6)</f>
        <v>43.24</v>
      </c>
      <c r="E4" s="4">
        <f>IF('President OH'!$C6="D)",'President OH'!$I6,'President OH'!$E6)</f>
        <v>51.31</v>
      </c>
    </row>
    <row r="5" spans="1:5" x14ac:dyDescent="0.25">
      <c r="A5" s="5">
        <v>2012</v>
      </c>
      <c r="B5" s="3" cm="1">
        <f t="array" ref="B5">_xlfn.XLOOKUP(1,(Table_Electoral_college_results_edit[Year]=President!$A5)*(Table_Electoral_college_results_edit[Party]="Democratic")*(Table_Electoral_college_results_edit[%]&gt;25),Table_Electoral_college_results_edit[%])</f>
        <v>51.1</v>
      </c>
      <c r="C5" s="6" cm="1">
        <f t="array" ref="C5">_xlfn.XLOOKUP(1,(Table_Electoral_college_results_edit[Year]=President!$A5)*(Table_Electoral_college_results_edit[Party]="Republican")*(Table_Electoral_college_results_edit[%]&gt;25),Table_Electoral_college_results_edit[%])</f>
        <v>47.2</v>
      </c>
      <c r="D5" s="3">
        <f>IF('President OH'!$C7="D)",'President OH'!$E7,'President OH'!$I7)</f>
        <v>50.67</v>
      </c>
      <c r="E5" s="4">
        <f>IF('President OH'!$C7="D)",'President OH'!$I7,'President OH'!$E7)</f>
        <v>47.69</v>
      </c>
    </row>
    <row r="6" spans="1:5" x14ac:dyDescent="0.25">
      <c r="A6" s="5">
        <v>2008</v>
      </c>
      <c r="B6" s="3" cm="1">
        <f t="array" ref="B6">_xlfn.XLOOKUP(1,(Table_Electoral_college_results_edit[Year]=President!$A6)*(Table_Electoral_college_results_edit[Party]="Democratic")*(Table_Electoral_college_results_edit[%]&gt;25),Table_Electoral_college_results_edit[%])</f>
        <v>52.9</v>
      </c>
      <c r="C6" s="6" cm="1">
        <f t="array" ref="C6">_xlfn.XLOOKUP(1,(Table_Electoral_college_results_edit[Year]=President!$A6)*(Table_Electoral_college_results_edit[Party]="Republican")*(Table_Electoral_college_results_edit[%]&gt;25),Table_Electoral_college_results_edit[%])</f>
        <v>45.7</v>
      </c>
      <c r="D6" s="3">
        <f>IF('President OH'!$C8="D)",'President OH'!$E8,'President OH'!$I8)</f>
        <v>51.5</v>
      </c>
      <c r="E6" s="4">
        <f>IF('President OH'!$C8="D)",'President OH'!$I8,'President OH'!$E8)</f>
        <v>46.91</v>
      </c>
    </row>
    <row r="7" spans="1:5" x14ac:dyDescent="0.25">
      <c r="A7" s="5">
        <v>2004</v>
      </c>
      <c r="B7" s="3" cm="1">
        <f t="array" ref="B7">_xlfn.XLOOKUP(1,(Table_Electoral_college_results_edit[Year]=President!$A7)*(Table_Electoral_college_results_edit[Party]="Democratic")*(Table_Electoral_college_results_edit[%]&gt;25),Table_Electoral_college_results_edit[%])</f>
        <v>48.3</v>
      </c>
      <c r="C7" s="6" cm="1">
        <f t="array" ref="C7">_xlfn.XLOOKUP(1,(Table_Electoral_college_results_edit[Year]=President!$A7)*(Table_Electoral_college_results_edit[Party]="Republican")*(Table_Electoral_college_results_edit[%]&gt;25),Table_Electoral_college_results_edit[%])</f>
        <v>50.7</v>
      </c>
      <c r="D7" s="3">
        <f>IF('President OH'!$C9="D)",'President OH'!$E9,'President OH'!$I9)</f>
        <v>48.71</v>
      </c>
      <c r="E7" s="4">
        <f>IF('President OH'!$C9="D)",'President OH'!$I9,'President OH'!$E9)</f>
        <v>50.81</v>
      </c>
    </row>
    <row r="8" spans="1:5" x14ac:dyDescent="0.25">
      <c r="A8" s="5">
        <v>2000</v>
      </c>
      <c r="B8" s="3" cm="1">
        <f t="array" ref="B8">_xlfn.XLOOKUP(1,(Table_Electoral_college_results_edit[Year]=President!$A8)*(Table_Electoral_college_results_edit[Party]="Democratic")*(Table_Electoral_college_results_edit[%]&gt;25),Table_Electoral_college_results_edit[%])</f>
        <v>48.4</v>
      </c>
      <c r="C8" s="6" cm="1">
        <f t="array" ref="C8">_xlfn.XLOOKUP(1,(Table_Electoral_college_results_edit[Year]=President!$A8)*(Table_Electoral_college_results_edit[Party]="Republican")*(Table_Electoral_college_results_edit[%]&gt;25),Table_Electoral_college_results_edit[%])</f>
        <v>47.9</v>
      </c>
      <c r="D8" s="3">
        <f>IF('President OH'!$C10="D)",'President OH'!$E10,'President OH'!$I10)</f>
        <v>46.46</v>
      </c>
      <c r="E8" s="4">
        <f>IF('President OH'!$C10="D)",'President OH'!$I10,'President OH'!$E10)</f>
        <v>49.97</v>
      </c>
    </row>
    <row r="9" spans="1:5" x14ac:dyDescent="0.25">
      <c r="A9" s="5">
        <v>1996</v>
      </c>
      <c r="B9" s="3" cm="1">
        <f t="array" ref="B9">_xlfn.XLOOKUP(1,(Table_Electoral_college_results_edit[Year]=President!$A9)*(Table_Electoral_college_results_edit[Party]="Democratic")*(Table_Electoral_college_results_edit[%]&gt;25),Table_Electoral_college_results_edit[%])</f>
        <v>49.2</v>
      </c>
      <c r="C9" s="6" cm="1">
        <f t="array" ref="C9">_xlfn.XLOOKUP(1,(Table_Electoral_college_results_edit[Year]=President!$A9)*(Table_Electoral_college_results_edit[Party]="Republican")*(Table_Electoral_college_results_edit[%]&gt;25),Table_Electoral_college_results_edit[%])</f>
        <v>40.700000000000003</v>
      </c>
      <c r="D9" s="3">
        <f>IF('President OH'!$C11="D)",'President OH'!$E11,'President OH'!$I11)</f>
        <v>47.38</v>
      </c>
      <c r="E9" s="4">
        <f>IF('President OH'!$C11="D)",'President OH'!$I11,'President OH'!$E11)</f>
        <v>41.02</v>
      </c>
    </row>
    <row r="10" spans="1:5" x14ac:dyDescent="0.25">
      <c r="A10" s="5">
        <v>1992</v>
      </c>
      <c r="B10" s="3" cm="1">
        <f t="array" ref="B10">_xlfn.XLOOKUP(1,(Table_Electoral_college_results_edit[Year]=President!$A10)*(Table_Electoral_college_results_edit[Party]="Democratic")*(Table_Electoral_college_results_edit[%]&gt;25),Table_Electoral_college_results_edit[%])</f>
        <v>43</v>
      </c>
      <c r="C10" s="6" cm="1">
        <f t="array" ref="C10">_xlfn.XLOOKUP(1,(Table_Electoral_college_results_edit[Year]=President!$A10)*(Table_Electoral_college_results_edit[Party]="Republican")*(Table_Electoral_college_results_edit[%]&gt;25),Table_Electoral_college_results_edit[%])</f>
        <v>37.4</v>
      </c>
      <c r="D10" s="3">
        <f>IF('President OH'!$C12="D)",'President OH'!$E12,'President OH'!$I12)</f>
        <v>40.18</v>
      </c>
      <c r="E10" s="4">
        <f>IF('President OH'!$C12="D)",'President OH'!$I12,'President OH'!$E12)</f>
        <v>38.35</v>
      </c>
    </row>
    <row r="11" spans="1:5" x14ac:dyDescent="0.25">
      <c r="A11" s="5">
        <v>1988</v>
      </c>
      <c r="B11" s="3" cm="1">
        <f t="array" ref="B11">_xlfn.XLOOKUP(1,(Table_Electoral_college_results_edit[Year]=President!$A11)*(Table_Electoral_college_results_edit[Party]="Democratic")*(Table_Electoral_college_results_edit[%]&gt;25),Table_Electoral_college_results_edit[%])</f>
        <v>45.6</v>
      </c>
      <c r="C11" s="6" cm="1">
        <f t="array" ref="C11">_xlfn.XLOOKUP(1,(Table_Electoral_college_results_edit[Year]=President!$A11)*(Table_Electoral_college_results_edit[Party]="Republican")*(Table_Electoral_college_results_edit[%]&gt;25),Table_Electoral_college_results_edit[%])</f>
        <v>53.4</v>
      </c>
      <c r="D11" s="3">
        <f>IF('President OH'!$C13="D)",'President OH'!$E13,'President OH'!$I13)</f>
        <v>44.15</v>
      </c>
      <c r="E11" s="4">
        <f>IF('President OH'!$C13="D)",'President OH'!$I13,'President OH'!$E13)</f>
        <v>55</v>
      </c>
    </row>
    <row r="12" spans="1:5" x14ac:dyDescent="0.25">
      <c r="A12" s="5">
        <v>1984</v>
      </c>
      <c r="B12" s="3" cm="1">
        <f t="array" ref="B12">_xlfn.XLOOKUP(1,(Table_Electoral_college_results_edit[Year]=President!$A12)*(Table_Electoral_college_results_edit[Party]="Democratic")*(Table_Electoral_college_results_edit[%]&gt;25),Table_Electoral_college_results_edit[%])</f>
        <v>40.6</v>
      </c>
      <c r="C12" s="6" cm="1">
        <f t="array" ref="C12">_xlfn.XLOOKUP(1,(Table_Electoral_college_results_edit[Year]=President!$A12)*(Table_Electoral_college_results_edit[Party]="Republican")*(Table_Electoral_college_results_edit[%]&gt;25),Table_Electoral_college_results_edit[%])</f>
        <v>58.8</v>
      </c>
      <c r="D12" s="3">
        <f>IF('President OH'!$C14="D)",'President OH'!$E14,'President OH'!$I14)</f>
        <v>40.14</v>
      </c>
      <c r="E12" s="4">
        <f>IF('President OH'!$C14="D)",'President OH'!$I14,'President OH'!$E14)</f>
        <v>58.9</v>
      </c>
    </row>
    <row r="13" spans="1:5" x14ac:dyDescent="0.25">
      <c r="A13" s="5">
        <v>1980</v>
      </c>
      <c r="B13" s="3" cm="1">
        <f t="array" ref="B13">_xlfn.XLOOKUP(1,(Table_Electoral_college_results_edit[Year]=President!$A13)*(Table_Electoral_college_results_edit[Party]="Democratic")*(Table_Electoral_college_results_edit[%]&gt;25),Table_Electoral_college_results_edit[%])</f>
        <v>41</v>
      </c>
      <c r="C13" s="6" cm="1">
        <f t="array" ref="C13">_xlfn.XLOOKUP(1,(Table_Electoral_college_results_edit[Year]=President!$A13)*(Table_Electoral_college_results_edit[Party]="Republican")*(Table_Electoral_college_results_edit[%]&gt;25),Table_Electoral_college_results_edit[%])</f>
        <v>50.7</v>
      </c>
      <c r="D13" s="3">
        <f>IF('President OH'!$C15="D)",'President OH'!$E15,'President OH'!$I15)</f>
        <v>40.909999999999997</v>
      </c>
      <c r="E13" s="4">
        <f>IF('President OH'!$C15="D)",'President OH'!$I15,'President OH'!$E15)</f>
        <v>51.51</v>
      </c>
    </row>
    <row r="14" spans="1:5" x14ac:dyDescent="0.25">
      <c r="A14" s="5">
        <v>1976</v>
      </c>
      <c r="B14" s="3" cm="1">
        <f t="array" ref="B14">_xlfn.XLOOKUP(1,(Table_Electoral_college_results_edit[Year]=President!$A14)*(Table_Electoral_college_results_edit[Party]="Democratic")*(Table_Electoral_college_results_edit[%]&gt;25),Table_Electoral_college_results_edit[%])</f>
        <v>50.1</v>
      </c>
      <c r="C14" s="6" cm="1">
        <f t="array" ref="C14">_xlfn.XLOOKUP(1,(Table_Electoral_college_results_edit[Year]=President!$A14)*(Table_Electoral_college_results_edit[Party]="Republican")*(Table_Electoral_college_results_edit[%]&gt;25),Table_Electoral_college_results_edit[%])</f>
        <v>48</v>
      </c>
      <c r="D14" s="3">
        <f>IF('President OH'!$C16="D)",'President OH'!$E16,'President OH'!$I16)</f>
        <v>48.92</v>
      </c>
      <c r="E14" s="4">
        <f>IF('President OH'!$C16="D)",'President OH'!$I16,'President OH'!$E16)</f>
        <v>48.65</v>
      </c>
    </row>
    <row r="15" spans="1:5" x14ac:dyDescent="0.25">
      <c r="A15" s="5">
        <v>1972</v>
      </c>
      <c r="B15" s="3" cm="1">
        <f t="array" ref="B15">_xlfn.XLOOKUP(1,(Table_Electoral_college_results_edit[Year]=President!$A15)*(Table_Electoral_college_results_edit[Party]="Democratic")*(Table_Electoral_college_results_edit[%]&gt;25),Table_Electoral_college_results_edit[%])</f>
        <v>37.5</v>
      </c>
      <c r="C15" s="6" cm="1">
        <f t="array" ref="C15">_xlfn.XLOOKUP(1,(Table_Electoral_college_results_edit[Year]=President!$A15)*(Table_Electoral_college_results_edit[Party]="Republican")*(Table_Electoral_college_results_edit[%]&gt;25),Table_Electoral_college_results_edit[%])</f>
        <v>60.7</v>
      </c>
      <c r="D15" s="3">
        <f>IF('President OH'!$C17="D)",'President OH'!$E17,'President OH'!$I17)</f>
        <v>38.07</v>
      </c>
      <c r="E15" s="4">
        <f>IF('President OH'!$C17="D)",'President OH'!$I17,'President OH'!$E17)</f>
        <v>59.63</v>
      </c>
    </row>
    <row r="16" spans="1:5" x14ac:dyDescent="0.25">
      <c r="A16" s="5">
        <v>1968</v>
      </c>
      <c r="B16" s="3" cm="1">
        <f t="array" ref="B16">_xlfn.XLOOKUP(1,(Table_Electoral_college_results_edit[Year]=President!$A16)*(Table_Electoral_college_results_edit[Party]="Democratic")*(Table_Electoral_college_results_edit[%]&gt;25),Table_Electoral_college_results_edit[%])</f>
        <v>42.7</v>
      </c>
      <c r="C16" s="6" cm="1">
        <f t="array" ref="C16">_xlfn.XLOOKUP(1,(Table_Electoral_college_results_edit[Year]=President!$A16)*(Table_Electoral_college_results_edit[Party]="Republican")*(Table_Electoral_college_results_edit[%]&gt;25),Table_Electoral_college_results_edit[%])</f>
        <v>43.4</v>
      </c>
      <c r="D16" s="3">
        <f>IF('President OH'!$C18="D)",'President OH'!$E18,'President OH'!$I18)</f>
        <v>42.95</v>
      </c>
      <c r="E16" s="4">
        <f>IF('President OH'!$C18="D)",'President OH'!$I18,'President OH'!$E18)</f>
        <v>45.23</v>
      </c>
    </row>
    <row r="17" spans="1:5" x14ac:dyDescent="0.25">
      <c r="A17" s="5">
        <v>1964</v>
      </c>
      <c r="B17" s="3" cm="1">
        <f t="array" ref="B17">_xlfn.XLOOKUP(1,(Table_Electoral_college_results_edit[Year]=President!$A17)*(Table_Electoral_college_results_edit[Party]="Democratic")*(Table_Electoral_college_results_edit[%]&gt;25),Table_Electoral_college_results_edit[%])</f>
        <v>61</v>
      </c>
      <c r="C17" s="6" cm="1">
        <f t="array" ref="C17">_xlfn.XLOOKUP(1,(Table_Electoral_college_results_edit[Year]=President!$A17)*(Table_Electoral_college_results_edit[Party]="Republican")*(Table_Electoral_college_results_edit[%]&gt;25),Table_Electoral_college_results_edit[%])</f>
        <v>38.5</v>
      </c>
      <c r="D17" s="3">
        <f>IF('President OH'!$C19="D)",'President OH'!$E19,'President OH'!$I19)</f>
        <v>62.94</v>
      </c>
      <c r="E17" s="4">
        <f>IF('President OH'!$C19="D)",'President OH'!$I19,'President OH'!$E19)</f>
        <v>37.06</v>
      </c>
    </row>
    <row r="18" spans="1:5" x14ac:dyDescent="0.25">
      <c r="A18" s="5">
        <v>1960</v>
      </c>
      <c r="B18" s="3" cm="1">
        <f t="array" ref="B18">_xlfn.XLOOKUP(1,(Table_Electoral_college_results_edit[Year]=President!$A18)*(Table_Electoral_college_results_edit[Party]="Democratic")*(Table_Electoral_college_results_edit[%]&gt;25),Table_Electoral_college_results_edit[%])</f>
        <v>49.7</v>
      </c>
      <c r="C18" s="6" cm="1">
        <f t="array" ref="C18">_xlfn.XLOOKUP(1,(Table_Electoral_college_results_edit[Year]=President!$A18)*(Table_Electoral_college_results_edit[Party]="Republican")*(Table_Electoral_college_results_edit[%]&gt;25),Table_Electoral_college_results_edit[%])</f>
        <v>49.6</v>
      </c>
      <c r="D18" s="3">
        <f>IF('President OH'!$C20="D)",'President OH'!$E20,'President OH'!$I20)</f>
        <v>46.72</v>
      </c>
      <c r="E18" s="4">
        <f>IF('President OH'!$C20="D)",'President OH'!$I20,'President OH'!$E20)</f>
        <v>53.28</v>
      </c>
    </row>
    <row r="19" spans="1:5" x14ac:dyDescent="0.25">
      <c r="A19" s="5">
        <v>1956</v>
      </c>
      <c r="B19" s="3" cm="1">
        <f t="array" ref="B19">_xlfn.XLOOKUP(1,(Table_Electoral_college_results_edit[Year]=President!$A19)*(Table_Electoral_college_results_edit[Party]="Democratic")*(Table_Electoral_college_results_edit[%]&gt;25),Table_Electoral_college_results_edit[%])</f>
        <v>42</v>
      </c>
      <c r="C19" s="6" cm="1">
        <f t="array" ref="C19">_xlfn.XLOOKUP(1,(Table_Electoral_college_results_edit[Year]=President!$A19)*(Table_Electoral_college_results_edit[Party]="Republican")*(Table_Electoral_college_results_edit[%]&gt;25),Table_Electoral_college_results_edit[%])</f>
        <v>57.4</v>
      </c>
      <c r="D19" s="3">
        <f>IF('President OH'!$C21="D)",'President OH'!$E21,'President OH'!$I21)</f>
        <v>38.89</v>
      </c>
      <c r="E19" s="4">
        <f>IF('President OH'!$C21="D)",'President OH'!$I21,'President OH'!$E21)</f>
        <v>61.11</v>
      </c>
    </row>
    <row r="20" spans="1:5" x14ac:dyDescent="0.25">
      <c r="A20" s="5">
        <v>1952</v>
      </c>
      <c r="B20" s="3" cm="1">
        <f t="array" ref="B20">_xlfn.XLOOKUP(1,(Table_Electoral_college_results_edit[Year]=President!$A20)*(Table_Electoral_college_results_edit[Party]="Democratic")*(Table_Electoral_college_results_edit[%]&gt;25),Table_Electoral_college_results_edit[%])</f>
        <v>44.3</v>
      </c>
      <c r="C20" s="6" cm="1">
        <f t="array" ref="C20">_xlfn.XLOOKUP(1,(Table_Electoral_college_results_edit[Year]=President!$A20)*(Table_Electoral_college_results_edit[Party]="Republican")*(Table_Electoral_college_results_edit[%]&gt;25),Table_Electoral_college_results_edit[%])</f>
        <v>55.2</v>
      </c>
      <c r="D20" s="3">
        <f>IF('President OH'!$C22="D)",'President OH'!$E22,'President OH'!$I22)</f>
        <v>43.24</v>
      </c>
      <c r="E20" s="4">
        <f>IF('President OH'!$C22="D)",'President OH'!$I22,'President OH'!$E22)</f>
        <v>56.76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C816-C0DF-434B-9BBF-87FE5403E8F9}">
  <dimension ref="B3:H21"/>
  <sheetViews>
    <sheetView workbookViewId="0">
      <selection activeCell="C3" sqref="C3:H3"/>
    </sheetView>
  </sheetViews>
  <sheetFormatPr defaultRowHeight="15" x14ac:dyDescent="0.25"/>
  <cols>
    <col min="2" max="2" width="11" customWidth="1"/>
    <col min="3" max="3" width="14.28515625" customWidth="1"/>
    <col min="4" max="5" width="14.140625" customWidth="1"/>
    <col min="6" max="6" width="13.28515625" customWidth="1"/>
    <col min="7" max="7" width="13.140625" customWidth="1"/>
    <col min="8" max="8" width="13.5703125" bestFit="1" customWidth="1"/>
  </cols>
  <sheetData>
    <row r="3" spans="2:8" x14ac:dyDescent="0.25">
      <c r="B3" t="s">
        <v>0</v>
      </c>
      <c r="C3" t="s">
        <v>205</v>
      </c>
      <c r="D3" t="s">
        <v>206</v>
      </c>
      <c r="E3" t="s">
        <v>348</v>
      </c>
      <c r="F3" t="s">
        <v>203</v>
      </c>
      <c r="G3" t="s">
        <v>204</v>
      </c>
      <c r="H3" t="s">
        <v>349</v>
      </c>
    </row>
    <row r="4" spans="2:8" x14ac:dyDescent="0.25">
      <c r="B4" s="7">
        <v>1952</v>
      </c>
      <c r="C4" s="3">
        <v>44.3</v>
      </c>
      <c r="D4" s="4">
        <v>55.2</v>
      </c>
      <c r="E4" s="8">
        <f>100-Table5[[#This Row],[Pres NAT (D)]]-Table5[[#This Row],[Pres NAT (R)]]</f>
        <v>0.5</v>
      </c>
      <c r="F4" s="9">
        <v>43.24</v>
      </c>
      <c r="G4" s="4">
        <v>56.76</v>
      </c>
      <c r="H4" s="8">
        <f>100-Table5[[#This Row],[Pres OH (D)]]-Table5[[#This Row],[Pres OH (R)]]</f>
        <v>0</v>
      </c>
    </row>
    <row r="5" spans="2:8" x14ac:dyDescent="0.25">
      <c r="B5" s="7">
        <v>1956</v>
      </c>
      <c r="C5" s="3">
        <v>42</v>
      </c>
      <c r="D5" s="4">
        <v>57.4</v>
      </c>
      <c r="E5" s="8">
        <f>100-Table5[[#This Row],[Pres NAT (D)]]-Table5[[#This Row],[Pres NAT (R)]]</f>
        <v>0.60000000000000142</v>
      </c>
      <c r="F5" s="9">
        <v>38.89</v>
      </c>
      <c r="G5" s="4">
        <v>61.11</v>
      </c>
      <c r="H5" s="8">
        <f>100-Table5[[#This Row],[Pres OH (D)]]-Table5[[#This Row],[Pres OH (R)]]</f>
        <v>0</v>
      </c>
    </row>
    <row r="6" spans="2:8" x14ac:dyDescent="0.25">
      <c r="B6" s="7">
        <v>1960</v>
      </c>
      <c r="C6" s="3">
        <v>49.7</v>
      </c>
      <c r="D6" s="4">
        <v>49.6</v>
      </c>
      <c r="E6" s="8">
        <f>100-Table5[[#This Row],[Pres NAT (D)]]-Table5[[#This Row],[Pres NAT (R)]]</f>
        <v>0.69999999999999574</v>
      </c>
      <c r="F6" s="9">
        <v>46.72</v>
      </c>
      <c r="G6" s="4">
        <v>53.28</v>
      </c>
      <c r="H6" s="8">
        <f>100-Table5[[#This Row],[Pres OH (D)]]-Table5[[#This Row],[Pres OH (R)]]</f>
        <v>0</v>
      </c>
    </row>
    <row r="7" spans="2:8" x14ac:dyDescent="0.25">
      <c r="B7" s="7">
        <v>1964</v>
      </c>
      <c r="C7" s="3">
        <v>61</v>
      </c>
      <c r="D7" s="4">
        <v>38.5</v>
      </c>
      <c r="E7" s="8">
        <f>100-Table5[[#This Row],[Pres NAT (D)]]-Table5[[#This Row],[Pres NAT (R)]]</f>
        <v>0.5</v>
      </c>
      <c r="F7" s="9">
        <v>62.94</v>
      </c>
      <c r="G7" s="4">
        <v>37.06</v>
      </c>
      <c r="H7" s="8">
        <f>100-Table5[[#This Row],[Pres OH (D)]]-Table5[[#This Row],[Pres OH (R)]]</f>
        <v>0</v>
      </c>
    </row>
    <row r="8" spans="2:8" x14ac:dyDescent="0.25">
      <c r="B8" s="7">
        <v>1968</v>
      </c>
      <c r="C8" s="3">
        <v>42.7</v>
      </c>
      <c r="D8" s="4">
        <v>43.4</v>
      </c>
      <c r="E8" s="8">
        <f>100-Table5[[#This Row],[Pres NAT (D)]]-Table5[[#This Row],[Pres NAT (R)]]</f>
        <v>13.899999999999999</v>
      </c>
      <c r="F8" s="9">
        <v>42.95</v>
      </c>
      <c r="G8" s="4">
        <v>45.23</v>
      </c>
      <c r="H8" s="8">
        <f>100-Table5[[#This Row],[Pres OH (D)]]-Table5[[#This Row],[Pres OH (R)]]</f>
        <v>11.82</v>
      </c>
    </row>
    <row r="9" spans="2:8" x14ac:dyDescent="0.25">
      <c r="B9" s="7">
        <v>1972</v>
      </c>
      <c r="C9" s="3">
        <v>37.5</v>
      </c>
      <c r="D9" s="4">
        <v>60.7</v>
      </c>
      <c r="E9" s="8">
        <f>100-Table5[[#This Row],[Pres NAT (D)]]-Table5[[#This Row],[Pres NAT (R)]]</f>
        <v>1.7999999999999972</v>
      </c>
      <c r="F9" s="9">
        <v>38.07</v>
      </c>
      <c r="G9" s="4">
        <v>59.63</v>
      </c>
      <c r="H9" s="8">
        <f>100-Table5[[#This Row],[Pres OH (D)]]-Table5[[#This Row],[Pres OH (R)]]</f>
        <v>2.2999999999999972</v>
      </c>
    </row>
    <row r="10" spans="2:8" x14ac:dyDescent="0.25">
      <c r="B10" s="7">
        <v>1976</v>
      </c>
      <c r="C10" s="3">
        <v>50.1</v>
      </c>
      <c r="D10" s="4">
        <v>48</v>
      </c>
      <c r="E10" s="8">
        <f>100-Table5[[#This Row],[Pres NAT (D)]]-Table5[[#This Row],[Pres NAT (R)]]</f>
        <v>1.8999999999999986</v>
      </c>
      <c r="F10" s="9">
        <v>48.92</v>
      </c>
      <c r="G10" s="4">
        <v>48.65</v>
      </c>
      <c r="H10" s="8">
        <f>100-Table5[[#This Row],[Pres OH (D)]]-Table5[[#This Row],[Pres OH (R)]]</f>
        <v>2.4299999999999997</v>
      </c>
    </row>
    <row r="11" spans="2:8" x14ac:dyDescent="0.25">
      <c r="B11" s="7">
        <v>1980</v>
      </c>
      <c r="C11" s="3">
        <v>41</v>
      </c>
      <c r="D11" s="4">
        <v>50.7</v>
      </c>
      <c r="E11" s="8">
        <f>100-Table5[[#This Row],[Pres NAT (D)]]-Table5[[#This Row],[Pres NAT (R)]]</f>
        <v>8.2999999999999972</v>
      </c>
      <c r="F11" s="9">
        <v>40.909999999999997</v>
      </c>
      <c r="G11" s="4">
        <v>51.51</v>
      </c>
      <c r="H11" s="8">
        <f>100-Table5[[#This Row],[Pres OH (D)]]-Table5[[#This Row],[Pres OH (R)]]</f>
        <v>7.5800000000000054</v>
      </c>
    </row>
    <row r="12" spans="2:8" x14ac:dyDescent="0.25">
      <c r="B12" s="7">
        <v>1984</v>
      </c>
      <c r="C12" s="3">
        <v>40.6</v>
      </c>
      <c r="D12" s="4">
        <v>58.8</v>
      </c>
      <c r="E12" s="8">
        <f>100-Table5[[#This Row],[Pres NAT (D)]]-Table5[[#This Row],[Pres NAT (R)]]</f>
        <v>0.60000000000000142</v>
      </c>
      <c r="F12" s="9">
        <v>40.14</v>
      </c>
      <c r="G12" s="4">
        <v>58.9</v>
      </c>
      <c r="H12" s="8">
        <f>100-Table5[[#This Row],[Pres OH (D)]]-Table5[[#This Row],[Pres OH (R)]]</f>
        <v>0.96000000000000085</v>
      </c>
    </row>
    <row r="13" spans="2:8" x14ac:dyDescent="0.25">
      <c r="B13" s="7">
        <v>1988</v>
      </c>
      <c r="C13" s="3">
        <v>45.6</v>
      </c>
      <c r="D13" s="4">
        <v>53.4</v>
      </c>
      <c r="E13" s="8">
        <f>100-Table5[[#This Row],[Pres NAT (D)]]-Table5[[#This Row],[Pres NAT (R)]]</f>
        <v>1</v>
      </c>
      <c r="F13" s="9">
        <v>44.15</v>
      </c>
      <c r="G13" s="4">
        <v>55</v>
      </c>
      <c r="H13" s="8">
        <f>100-Table5[[#This Row],[Pres OH (D)]]-Table5[[#This Row],[Pres OH (R)]]</f>
        <v>0.85000000000000142</v>
      </c>
    </row>
    <row r="14" spans="2:8" x14ac:dyDescent="0.25">
      <c r="B14" s="7">
        <v>1992</v>
      </c>
      <c r="C14" s="3">
        <v>43</v>
      </c>
      <c r="D14" s="4">
        <v>37.4</v>
      </c>
      <c r="E14" s="8">
        <f>100-Table5[[#This Row],[Pres NAT (D)]]-Table5[[#This Row],[Pres NAT (R)]]</f>
        <v>19.600000000000001</v>
      </c>
      <c r="F14" s="9">
        <v>40.18</v>
      </c>
      <c r="G14" s="4">
        <v>38.35</v>
      </c>
      <c r="H14" s="8">
        <f>100-Table5[[#This Row],[Pres OH (D)]]-Table5[[#This Row],[Pres OH (R)]]</f>
        <v>21.47</v>
      </c>
    </row>
    <row r="15" spans="2:8" x14ac:dyDescent="0.25">
      <c r="B15" s="7">
        <v>1996</v>
      </c>
      <c r="C15" s="3">
        <v>49.2</v>
      </c>
      <c r="D15" s="4">
        <v>40.700000000000003</v>
      </c>
      <c r="E15" s="8">
        <f>100-Table5[[#This Row],[Pres NAT (D)]]-Table5[[#This Row],[Pres NAT (R)]]</f>
        <v>10.099999999999994</v>
      </c>
      <c r="F15" s="9">
        <v>47.38</v>
      </c>
      <c r="G15" s="4">
        <v>41.02</v>
      </c>
      <c r="H15" s="8">
        <f>100-Table5[[#This Row],[Pres OH (D)]]-Table5[[#This Row],[Pres OH (R)]]</f>
        <v>11.599999999999994</v>
      </c>
    </row>
    <row r="16" spans="2:8" x14ac:dyDescent="0.25">
      <c r="B16" s="7">
        <v>2000</v>
      </c>
      <c r="C16" s="3">
        <v>48.4</v>
      </c>
      <c r="D16" s="4">
        <v>47.9</v>
      </c>
      <c r="E16" s="8">
        <f>100-Table5[[#This Row],[Pres NAT (D)]]-Table5[[#This Row],[Pres NAT (R)]]</f>
        <v>3.7000000000000028</v>
      </c>
      <c r="F16" s="9">
        <v>46.46</v>
      </c>
      <c r="G16" s="4">
        <v>49.97</v>
      </c>
      <c r="H16" s="8">
        <f>100-Table5[[#This Row],[Pres OH (D)]]-Table5[[#This Row],[Pres OH (R)]]</f>
        <v>3.5700000000000003</v>
      </c>
    </row>
    <row r="17" spans="2:8" x14ac:dyDescent="0.25">
      <c r="B17" s="7">
        <v>2004</v>
      </c>
      <c r="C17" s="3">
        <v>48.3</v>
      </c>
      <c r="D17" s="4">
        <v>50.7</v>
      </c>
      <c r="E17" s="8">
        <f>100-Table5[[#This Row],[Pres NAT (D)]]-Table5[[#This Row],[Pres NAT (R)]]</f>
        <v>1</v>
      </c>
      <c r="F17" s="9">
        <v>48.71</v>
      </c>
      <c r="G17" s="4">
        <v>50.81</v>
      </c>
      <c r="H17" s="8">
        <f>100-Table5[[#This Row],[Pres OH (D)]]-Table5[[#This Row],[Pres OH (R)]]</f>
        <v>0.47999999999999687</v>
      </c>
    </row>
    <row r="18" spans="2:8" x14ac:dyDescent="0.25">
      <c r="B18" s="7">
        <v>2008</v>
      </c>
      <c r="C18" s="3">
        <v>52.9</v>
      </c>
      <c r="D18" s="4">
        <v>45.7</v>
      </c>
      <c r="E18" s="8">
        <f>100-Table5[[#This Row],[Pres NAT (D)]]-Table5[[#This Row],[Pres NAT (R)]]</f>
        <v>1.3999999999999986</v>
      </c>
      <c r="F18" s="9">
        <v>51.5</v>
      </c>
      <c r="G18" s="4">
        <v>46.91</v>
      </c>
      <c r="H18" s="8">
        <f>100-Table5[[#This Row],[Pres OH (D)]]-Table5[[#This Row],[Pres OH (R)]]</f>
        <v>1.5900000000000034</v>
      </c>
    </row>
    <row r="19" spans="2:8" x14ac:dyDescent="0.25">
      <c r="B19" s="7">
        <v>2012</v>
      </c>
      <c r="C19" s="3">
        <v>51.1</v>
      </c>
      <c r="D19" s="4">
        <v>47.2</v>
      </c>
      <c r="E19" s="8">
        <f>100-Table5[[#This Row],[Pres NAT (D)]]-Table5[[#This Row],[Pres NAT (R)]]</f>
        <v>1.6999999999999957</v>
      </c>
      <c r="F19" s="9">
        <v>50.67</v>
      </c>
      <c r="G19" s="4">
        <v>47.69</v>
      </c>
      <c r="H19" s="8">
        <f>100-Table5[[#This Row],[Pres OH (D)]]-Table5[[#This Row],[Pres OH (R)]]</f>
        <v>1.6400000000000006</v>
      </c>
    </row>
    <row r="20" spans="2:8" x14ac:dyDescent="0.25">
      <c r="B20" s="7">
        <v>2016</v>
      </c>
      <c r="C20" s="3">
        <v>48.2</v>
      </c>
      <c r="D20" s="4">
        <v>46.1</v>
      </c>
      <c r="E20" s="8">
        <f>100-Table5[[#This Row],[Pres NAT (D)]]-Table5[[#This Row],[Pres NAT (R)]]</f>
        <v>5.6999999999999957</v>
      </c>
      <c r="F20" s="9">
        <v>43.24</v>
      </c>
      <c r="G20" s="4">
        <v>51.31</v>
      </c>
      <c r="H20" s="8">
        <f>100-Table5[[#This Row],[Pres OH (D)]]-Table5[[#This Row],[Pres OH (R)]]</f>
        <v>5.4499999999999957</v>
      </c>
    </row>
    <row r="21" spans="2:8" x14ac:dyDescent="0.25">
      <c r="B21" s="7">
        <v>2020</v>
      </c>
      <c r="C21" s="3">
        <v>51.3</v>
      </c>
      <c r="D21" s="4">
        <v>46.9</v>
      </c>
      <c r="E21" s="8">
        <f>100-Table5[[#This Row],[Pres NAT (D)]]-Table5[[#This Row],[Pres NAT (R)]]</f>
        <v>1.8000000000000043</v>
      </c>
      <c r="F21" s="9">
        <v>45.24</v>
      </c>
      <c r="G21" s="4">
        <v>53.27</v>
      </c>
      <c r="H21" s="8">
        <f>100-Table5[[#This Row],[Pres OH (D)]]-Table5[[#This Row],[Pres OH (R)]]</f>
        <v>1.4899999999999949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B41B-0978-426F-BF2D-52BB33D6E6F9}">
  <dimension ref="A1:K96"/>
  <sheetViews>
    <sheetView workbookViewId="0">
      <selection activeCell="E27" sqref="E27"/>
    </sheetView>
  </sheetViews>
  <sheetFormatPr defaultRowHeight="15" x14ac:dyDescent="0.25"/>
  <cols>
    <col min="1" max="1" width="7.28515625" bestFit="1" customWidth="1"/>
    <col min="2" max="2" width="31.42578125" customWidth="1"/>
    <col min="3" max="3" width="11.140625" bestFit="1" customWidth="1"/>
    <col min="4" max="4" width="8.28515625" style="10" bestFit="1" customWidth="1"/>
    <col min="5" max="5" width="30.85546875" customWidth="1"/>
    <col min="6" max="6" width="11.140625" style="2" bestFit="1" customWidth="1"/>
    <col min="7" max="7" width="8.140625" style="10" bestFit="1" customWidth="1"/>
    <col min="8" max="8" width="17.140625" style="2" bestFit="1" customWidth="1"/>
    <col min="9" max="9" width="36.5703125" bestFit="1" customWidth="1"/>
    <col min="10" max="10" width="48.140625" bestFit="1" customWidth="1"/>
  </cols>
  <sheetData>
    <row r="1" spans="1:11" x14ac:dyDescent="0.25">
      <c r="A1" t="s">
        <v>0</v>
      </c>
      <c r="B1" t="s">
        <v>215</v>
      </c>
      <c r="C1" t="s">
        <v>347</v>
      </c>
      <c r="D1" s="10" t="s">
        <v>936</v>
      </c>
      <c r="E1" t="s">
        <v>136</v>
      </c>
      <c r="F1" s="2" t="s">
        <v>934</v>
      </c>
      <c r="G1" s="10" t="s">
        <v>937</v>
      </c>
      <c r="H1" s="2" t="s">
        <v>935</v>
      </c>
      <c r="I1" t="s">
        <v>350</v>
      </c>
      <c r="J1" t="s">
        <v>351</v>
      </c>
      <c r="K1" t="s">
        <v>352</v>
      </c>
    </row>
    <row r="2" spans="1:11" x14ac:dyDescent="0.25">
      <c r="A2">
        <v>2022</v>
      </c>
      <c r="B2" t="s">
        <v>353</v>
      </c>
      <c r="C2">
        <v>1545489</v>
      </c>
      <c r="D2" s="10">
        <f>(Table_General_elections_edit[[#This Row],[Column1]]/Table_General_elections_edit[[#This Row],[Estimated Total]])*100</f>
        <v>37.458109271814507</v>
      </c>
      <c r="E2" t="s">
        <v>354</v>
      </c>
      <c r="F2" s="2">
        <v>2580424</v>
      </c>
      <c r="G2" s="10">
        <f>(Table_General_elections_edit[[#This Row],[Column2]]/Table_General_elections_edit[[#This Row],[Estimated Total]])*100</f>
        <v>62.541890728185493</v>
      </c>
      <c r="H2" s="2">
        <v>4125913</v>
      </c>
      <c r="I2" t="s">
        <v>355</v>
      </c>
      <c r="J2" t="s">
        <v>355</v>
      </c>
      <c r="K2" t="s">
        <v>355</v>
      </c>
    </row>
    <row r="3" spans="1:11" x14ac:dyDescent="0.25">
      <c r="A3">
        <v>2018</v>
      </c>
      <c r="B3" t="s">
        <v>356</v>
      </c>
      <c r="C3">
        <v>2070046</v>
      </c>
      <c r="D3" s="10">
        <f>(Table_General_elections_edit[[#This Row],[Column1]]/Table_General_elections_edit[[#This Row],[Estimated Total]])*100</f>
        <v>46.67173656261506</v>
      </c>
      <c r="E3" t="s">
        <v>357</v>
      </c>
      <c r="F3" s="2">
        <v>2235825</v>
      </c>
      <c r="G3" s="10">
        <f>(Table_General_elections_edit[[#This Row],[Column2]]/Table_General_elections_edit[[#This Row],[Estimated Total]])*100</f>
        <v>50.409428292950395</v>
      </c>
      <c r="H3" s="2">
        <v>4435331</v>
      </c>
      <c r="I3" t="s">
        <v>358</v>
      </c>
      <c r="J3" t="s">
        <v>359</v>
      </c>
    </row>
    <row r="4" spans="1:11" x14ac:dyDescent="0.25">
      <c r="A4">
        <v>2014</v>
      </c>
      <c r="B4" t="s">
        <v>360</v>
      </c>
      <c r="C4">
        <v>1009359</v>
      </c>
      <c r="D4" s="10">
        <f>(Table_General_elections_edit[[#This Row],[Column1]]/Table_General_elections_edit[[#This Row],[Estimated Total]])*100</f>
        <v>33.029703397969776</v>
      </c>
      <c r="E4" t="s">
        <v>361</v>
      </c>
      <c r="F4" s="2">
        <v>1944848</v>
      </c>
      <c r="G4" s="10">
        <f>(Table_General_elections_edit[[#This Row],[Column2]]/Table_General_elections_edit[[#This Row],[Estimated Total]])*100</f>
        <v>63.64212593748578</v>
      </c>
      <c r="H4" s="2">
        <v>3055913</v>
      </c>
      <c r="I4" t="s">
        <v>355</v>
      </c>
      <c r="J4" t="s">
        <v>362</v>
      </c>
    </row>
    <row r="5" spans="1:11" x14ac:dyDescent="0.25">
      <c r="A5">
        <v>2010</v>
      </c>
      <c r="B5" t="s">
        <v>363</v>
      </c>
      <c r="C5">
        <v>1812047</v>
      </c>
      <c r="D5" s="10">
        <f>(Table_General_elections_edit[[#This Row],[Column1]]/Table_General_elections_edit[[#This Row],[Estimated Total]])*100</f>
        <v>47.036187073534705</v>
      </c>
      <c r="E5" t="s">
        <v>364</v>
      </c>
      <c r="F5" s="2">
        <v>1889180</v>
      </c>
      <c r="G5" s="10">
        <f>(Table_General_elections_edit[[#This Row],[Column2]]/Table_General_elections_edit[[#This Row],[Estimated Total]])*100</f>
        <v>49.038365945022562</v>
      </c>
      <c r="H5" s="2">
        <v>3852453</v>
      </c>
      <c r="I5" t="s">
        <v>365</v>
      </c>
      <c r="J5" t="s">
        <v>366</v>
      </c>
      <c r="K5" t="s">
        <v>367</v>
      </c>
    </row>
    <row r="6" spans="1:11" x14ac:dyDescent="0.25">
      <c r="A6">
        <v>2006</v>
      </c>
      <c r="B6" t="s">
        <v>368</v>
      </c>
      <c r="C6">
        <v>2307420</v>
      </c>
      <c r="D6" s="10">
        <f>(Table_General_elections_edit[[#This Row],[Column1]]/Table_General_elections_edit[[#This Row],[Estimated Total]])*100</f>
        <v>60.391096617327022</v>
      </c>
      <c r="E6" t="s">
        <v>369</v>
      </c>
      <c r="F6" s="2">
        <v>1406792</v>
      </c>
      <c r="G6" s="10">
        <f>(Table_General_elections_edit[[#This Row],[Column2]]/Table_General_elections_edit[[#This Row],[Estimated Total]])*100</f>
        <v>36.819353040401275</v>
      </c>
      <c r="H6" s="2">
        <v>3820795</v>
      </c>
      <c r="I6" t="s">
        <v>370</v>
      </c>
      <c r="J6" t="s">
        <v>371</v>
      </c>
      <c r="K6" t="s">
        <v>214</v>
      </c>
    </row>
    <row r="7" spans="1:11" x14ac:dyDescent="0.25">
      <c r="A7">
        <v>2002</v>
      </c>
      <c r="B7" t="s">
        <v>372</v>
      </c>
      <c r="C7">
        <v>1236924</v>
      </c>
      <c r="D7" s="10">
        <f>(Table_General_elections_edit[[#This Row],[Column1]]/Table_General_elections_edit[[#This Row],[Estimated Total]])*100</f>
        <v>38.306815253800572</v>
      </c>
      <c r="E7" t="s">
        <v>373</v>
      </c>
      <c r="F7" s="2">
        <v>1865007</v>
      </c>
      <c r="G7" s="10">
        <f>(Table_General_elections_edit[[#This Row],[Column2]]/Table_General_elections_edit[[#This Row],[Estimated Total]])*100</f>
        <v>57.758179642439501</v>
      </c>
      <c r="H7" s="2">
        <v>3228992</v>
      </c>
      <c r="I7" t="s">
        <v>214</v>
      </c>
      <c r="J7" t="s">
        <v>214</v>
      </c>
      <c r="K7" t="s">
        <v>374</v>
      </c>
    </row>
    <row r="8" spans="1:11" x14ac:dyDescent="0.25">
      <c r="A8">
        <v>1998</v>
      </c>
      <c r="B8" t="s">
        <v>375</v>
      </c>
      <c r="C8">
        <v>1498956</v>
      </c>
      <c r="D8" s="10">
        <f>(Table_General_elections_edit[[#This Row],[Column1]]/Table_General_elections_edit[[#This Row],[Estimated Total]])*100</f>
        <v>44.688754113110882</v>
      </c>
      <c r="E8" t="s">
        <v>376</v>
      </c>
      <c r="F8" s="2">
        <v>1678721</v>
      </c>
      <c r="G8" s="10">
        <f>(Table_General_elections_edit[[#This Row],[Column2]]/Table_General_elections_edit[[#This Row],[Estimated Total]])*100</f>
        <v>50.048133496590708</v>
      </c>
      <c r="H8" s="2">
        <v>3354213</v>
      </c>
      <c r="I8" t="s">
        <v>214</v>
      </c>
      <c r="J8" t="s">
        <v>214</v>
      </c>
      <c r="K8" t="s">
        <v>377</v>
      </c>
    </row>
    <row r="9" spans="1:11" x14ac:dyDescent="0.25">
      <c r="A9">
        <v>1994</v>
      </c>
      <c r="B9" t="s">
        <v>378</v>
      </c>
      <c r="C9">
        <v>835849</v>
      </c>
      <c r="D9" s="10">
        <f>(Table_General_elections_edit[[#This Row],[Column1]]/Table_General_elections_edit[[#This Row],[Estimated Total]])*100</f>
        <v>24.97876720065937</v>
      </c>
      <c r="E9" t="s">
        <v>379</v>
      </c>
      <c r="F9" s="2">
        <v>2401572</v>
      </c>
      <c r="G9" s="10">
        <f>(Table_General_elections_edit[[#This Row],[Column2]]/Table_General_elections_edit[[#This Row],[Estimated Total]])*100</f>
        <v>71.769312284422099</v>
      </c>
      <c r="H9" s="2">
        <v>3346238</v>
      </c>
      <c r="I9" t="s">
        <v>214</v>
      </c>
      <c r="J9" t="s">
        <v>214</v>
      </c>
      <c r="K9" t="s">
        <v>380</v>
      </c>
    </row>
    <row r="10" spans="1:11" x14ac:dyDescent="0.25">
      <c r="A10">
        <v>1990</v>
      </c>
      <c r="B10" t="s">
        <v>381</v>
      </c>
      <c r="C10">
        <v>1539416</v>
      </c>
      <c r="D10" s="10">
        <f>(Table_General_elections_edit[[#This Row],[Column1]]/Table_General_elections_edit[[#This Row],[Estimated Total]])*100</f>
        <v>44.265984213477495</v>
      </c>
      <c r="E10" t="s">
        <v>382</v>
      </c>
      <c r="F10" s="2">
        <v>1938103</v>
      </c>
      <c r="G10" s="10">
        <f>(Table_General_elections_edit[[#This Row],[Column2]]/Table_General_elections_edit[[#This Row],[Estimated Total]])*100</f>
        <v>55.730248874958669</v>
      </c>
      <c r="H10" s="2">
        <v>3477650</v>
      </c>
      <c r="I10" t="s">
        <v>214</v>
      </c>
      <c r="J10" t="s">
        <v>214</v>
      </c>
      <c r="K10" t="s">
        <v>383</v>
      </c>
    </row>
    <row r="11" spans="1:11" x14ac:dyDescent="0.25">
      <c r="A11">
        <v>1986</v>
      </c>
      <c r="B11" t="s">
        <v>384</v>
      </c>
      <c r="C11">
        <v>1858372</v>
      </c>
      <c r="D11" s="10">
        <f>(Table_General_elections_edit[[#This Row],[Column1]]/Table_General_elections_edit[[#This Row],[Estimated Total]])*100</f>
        <v>60.600186981654993</v>
      </c>
      <c r="E11" t="s">
        <v>385</v>
      </c>
      <c r="F11" s="2">
        <v>1207264</v>
      </c>
      <c r="G11" s="10">
        <f>(Table_General_elections_edit[[#This Row],[Column2]]/Table_General_elections_edit[[#This Row],[Estimated Total]])*100</f>
        <v>39.368018962952917</v>
      </c>
      <c r="H11" s="2">
        <v>3066611</v>
      </c>
      <c r="I11" t="s">
        <v>214</v>
      </c>
      <c r="J11" t="s">
        <v>214</v>
      </c>
      <c r="K11" t="s">
        <v>386</v>
      </c>
    </row>
    <row r="12" spans="1:11" x14ac:dyDescent="0.25">
      <c r="A12">
        <v>1982</v>
      </c>
      <c r="B12" t="s">
        <v>387</v>
      </c>
      <c r="C12">
        <v>1981882</v>
      </c>
      <c r="D12" s="10">
        <f>(Table_General_elections_edit[[#This Row],[Column1]]/Table_General_elections_edit[[#This Row],[Estimated Total]])*100</f>
        <v>59.042079072239396</v>
      </c>
      <c r="E12" t="s">
        <v>388</v>
      </c>
      <c r="F12" s="2">
        <v>1303962</v>
      </c>
      <c r="G12" s="10">
        <f>(Table_General_elections_edit[[#This Row],[Column2]]/Table_General_elections_edit[[#This Row],[Estimated Total]])*100</f>
        <v>38.846221677776697</v>
      </c>
      <c r="H12" s="2">
        <v>3356728</v>
      </c>
      <c r="I12" t="s">
        <v>389</v>
      </c>
      <c r="J12" t="s">
        <v>214</v>
      </c>
      <c r="K12" t="s">
        <v>390</v>
      </c>
    </row>
    <row r="13" spans="1:11" x14ac:dyDescent="0.25">
      <c r="A13">
        <v>1978</v>
      </c>
      <c r="B13" t="s">
        <v>391</v>
      </c>
      <c r="C13">
        <v>1354631</v>
      </c>
      <c r="D13" s="10">
        <f>(Table_General_elections_edit[[#This Row],[Column1]]/Table_General_elections_edit[[#This Row],[Estimated Total]])*100</f>
        <v>47.642060371723367</v>
      </c>
      <c r="E13" t="s">
        <v>392</v>
      </c>
      <c r="F13" s="2">
        <v>1402167</v>
      </c>
      <c r="G13" s="10">
        <f>(Table_General_elections_edit[[#This Row],[Column2]]/Table_General_elections_edit[[#This Row],[Estimated Total]])*100</f>
        <v>49.313890546752759</v>
      </c>
      <c r="H13" s="2">
        <v>2843351</v>
      </c>
      <c r="I13" t="s">
        <v>214</v>
      </c>
      <c r="J13" t="s">
        <v>214</v>
      </c>
      <c r="K13" t="s">
        <v>393</v>
      </c>
    </row>
    <row r="14" spans="1:11" x14ac:dyDescent="0.25">
      <c r="A14">
        <v>1974</v>
      </c>
      <c r="B14" t="s">
        <v>394</v>
      </c>
      <c r="C14">
        <v>1482191</v>
      </c>
      <c r="D14" s="10">
        <f>(Table_General_elections_edit[[#This Row],[Column1]]/Table_General_elections_edit[[#This Row],[Estimated Total]])*100</f>
        <v>48.248247889818067</v>
      </c>
      <c r="E14" t="s">
        <v>395</v>
      </c>
      <c r="F14" s="2">
        <v>1493679</v>
      </c>
      <c r="G14" s="10">
        <f>(Table_General_elections_edit[[#This Row],[Column2]]/Table_General_elections_edit[[#This Row],[Estimated Total]])*100</f>
        <v>48.622205005843078</v>
      </c>
      <c r="H14" s="2">
        <v>3072010</v>
      </c>
      <c r="I14" t="s">
        <v>214</v>
      </c>
      <c r="J14" t="s">
        <v>214</v>
      </c>
      <c r="K14" t="s">
        <v>396</v>
      </c>
    </row>
    <row r="15" spans="1:11" x14ac:dyDescent="0.25">
      <c r="A15">
        <v>1970</v>
      </c>
      <c r="B15" t="s">
        <v>397</v>
      </c>
      <c r="C15">
        <v>1725560</v>
      </c>
      <c r="D15" s="10">
        <f>(Table_General_elections_edit[[#This Row],[Column1]]/Table_General_elections_edit[[#This Row],[Estimated Total]])*100</f>
        <v>54.192459925511905</v>
      </c>
      <c r="E15" t="s">
        <v>398</v>
      </c>
      <c r="F15" s="2">
        <v>1382659</v>
      </c>
      <c r="G15" s="10">
        <f>(Table_General_elections_edit[[#This Row],[Column2]]/Table_General_elections_edit[[#This Row],[Estimated Total]])*100</f>
        <v>43.423405994661657</v>
      </c>
      <c r="H15" s="2">
        <v>3184133</v>
      </c>
      <c r="I15" t="s">
        <v>214</v>
      </c>
      <c r="J15" t="s">
        <v>214</v>
      </c>
      <c r="K15" t="s">
        <v>399</v>
      </c>
    </row>
    <row r="16" spans="1:11" x14ac:dyDescent="0.25">
      <c r="A16">
        <v>1966</v>
      </c>
      <c r="B16" t="s">
        <v>400</v>
      </c>
      <c r="C16">
        <v>1092054</v>
      </c>
      <c r="D16" s="10">
        <f>(Table_General_elections_edit[[#This Row],[Column1]]/Table_General_elections_edit[[#This Row],[Estimated Total]])*100</f>
        <v>37.822265614853301</v>
      </c>
      <c r="E16" t="s">
        <v>401</v>
      </c>
      <c r="F16" s="2">
        <v>1795277</v>
      </c>
      <c r="G16" s="10">
        <f>(Table_General_elections_edit[[#This Row],[Column2]]/Table_General_elections_edit[[#This Row],[Estimated Total]])*100</f>
        <v>62.177734385146699</v>
      </c>
      <c r="H16" s="2">
        <f>Table_General_elections_edit[[#This Row],[Column1]]+Table_General_elections_edit[[#This Row],[Column2]]</f>
        <v>2887331</v>
      </c>
      <c r="I16" t="s">
        <v>214</v>
      </c>
      <c r="J16" t="s">
        <v>214</v>
      </c>
      <c r="K16" t="s">
        <v>214</v>
      </c>
    </row>
    <row r="17" spans="1:11" x14ac:dyDescent="0.25">
      <c r="A17">
        <v>1962</v>
      </c>
      <c r="B17" t="s">
        <v>402</v>
      </c>
      <c r="C17">
        <v>1280521</v>
      </c>
      <c r="D17" s="10">
        <f>(Table_General_elections_edit[[#This Row],[Column1]]/Table_General_elections_edit[[#This Row],[Estimated Total]])*100</f>
        <v>41.082460980322772</v>
      </c>
      <c r="E17" t="s">
        <v>403</v>
      </c>
      <c r="F17" s="2">
        <v>1836432</v>
      </c>
      <c r="G17" s="10">
        <f>(Table_General_elections_edit[[#This Row],[Column2]]/Table_General_elections_edit[[#This Row],[Estimated Total]])*100</f>
        <v>58.917539019677236</v>
      </c>
      <c r="H17" s="2">
        <f>Table_General_elections_edit[[#This Row],[Column1]]+Table_General_elections_edit[[#This Row],[Column2]]</f>
        <v>3116953</v>
      </c>
      <c r="I17" t="s">
        <v>214</v>
      </c>
      <c r="J17" t="s">
        <v>214</v>
      </c>
      <c r="K17" t="s">
        <v>214</v>
      </c>
    </row>
    <row r="18" spans="1:11" x14ac:dyDescent="0.25">
      <c r="A18">
        <v>1958</v>
      </c>
      <c r="B18" t="s">
        <v>404</v>
      </c>
      <c r="C18">
        <v>1869260</v>
      </c>
      <c r="D18" s="10">
        <f>(Table_General_elections_edit[[#This Row],[Column1]]/Table_General_elections_edit[[#This Row],[Estimated Total]])*100</f>
        <v>56.917896772786982</v>
      </c>
      <c r="E18" t="s">
        <v>405</v>
      </c>
      <c r="F18" s="2">
        <v>1414874</v>
      </c>
      <c r="G18" s="10">
        <f>(Table_General_elections_edit[[#This Row],[Column2]]/Table_General_elections_edit[[#This Row],[Estimated Total]])*100</f>
        <v>43.082103227213018</v>
      </c>
      <c r="H18" s="2">
        <f>Table_General_elections_edit[[#This Row],[Column1]]+Table_General_elections_edit[[#This Row],[Column2]]</f>
        <v>3284134</v>
      </c>
      <c r="I18" t="s">
        <v>214</v>
      </c>
      <c r="J18" t="s">
        <v>214</v>
      </c>
      <c r="K18" t="s">
        <v>214</v>
      </c>
    </row>
    <row r="19" spans="1:11" x14ac:dyDescent="0.25">
      <c r="A19">
        <v>1956</v>
      </c>
      <c r="B19" t="s">
        <v>406</v>
      </c>
      <c r="C19">
        <v>1577103</v>
      </c>
      <c r="D19" s="10">
        <f>(Table_General_elections_edit[[#This Row],[Column1]]/Table_General_elections_edit[[#This Row],[Estimated Total]])*100</f>
        <v>44.274640934215327</v>
      </c>
      <c r="E19" t="s">
        <v>407</v>
      </c>
      <c r="F19" s="2">
        <v>1984988</v>
      </c>
      <c r="G19" s="10">
        <f>(Table_General_elections_edit[[#This Row],[Column2]]/Table_General_elections_edit[[#This Row],[Estimated Total]])*100</f>
        <v>55.725359065784673</v>
      </c>
      <c r="H19" s="2">
        <f>Table_General_elections_edit[[#This Row],[Column1]]+Table_General_elections_edit[[#This Row],[Column2]]</f>
        <v>3562091</v>
      </c>
      <c r="I19" t="s">
        <v>214</v>
      </c>
      <c r="J19" t="s">
        <v>214</v>
      </c>
      <c r="K19" t="s">
        <v>214</v>
      </c>
    </row>
    <row r="20" spans="1:11" x14ac:dyDescent="0.25">
      <c r="A20">
        <v>1954</v>
      </c>
      <c r="B20" t="s">
        <v>408</v>
      </c>
      <c r="C20">
        <v>1405262</v>
      </c>
      <c r="D20" s="10">
        <f>(Table_General_elections_edit[[#This Row],[Column1]]/Table_General_elections_edit[[#This Row],[Estimated Total]])*100</f>
        <v>54.094518802520611</v>
      </c>
      <c r="E20" t="s">
        <v>409</v>
      </c>
      <c r="F20" s="2">
        <v>1192528</v>
      </c>
      <c r="G20" s="10">
        <f>(Table_General_elections_edit[[#This Row],[Column2]]/Table_General_elections_edit[[#This Row],[Estimated Total]])*100</f>
        <v>45.905481197479396</v>
      </c>
      <c r="H20" s="2">
        <f>Table_General_elections_edit[[#This Row],[Column1]]+Table_General_elections_edit[[#This Row],[Column2]]</f>
        <v>2597790</v>
      </c>
      <c r="I20" t="s">
        <v>214</v>
      </c>
      <c r="J20" t="s">
        <v>214</v>
      </c>
      <c r="K20" t="s">
        <v>214</v>
      </c>
    </row>
    <row r="21" spans="1:11" x14ac:dyDescent="0.25">
      <c r="A21">
        <v>1952</v>
      </c>
      <c r="B21" t="s">
        <v>410</v>
      </c>
      <c r="C21">
        <v>2015110</v>
      </c>
      <c r="D21" s="10">
        <f>(Table_General_elections_edit[[#This Row],[Column1]]/Table_General_elections_edit[[#This Row],[Estimated Total]])*100</f>
        <v>55.895037346387191</v>
      </c>
      <c r="E21" t="s">
        <v>411</v>
      </c>
      <c r="F21" s="2">
        <v>1590058</v>
      </c>
      <c r="G21" s="10">
        <f>(Table_General_elections_edit[[#This Row],[Column2]]/Table_General_elections_edit[[#This Row],[Estimated Total]])*100</f>
        <v>44.104962653612809</v>
      </c>
      <c r="H21" s="2">
        <f>Table_General_elections_edit[[#This Row],[Column1]]+Table_General_elections_edit[[#This Row],[Column2]]</f>
        <v>3605168</v>
      </c>
      <c r="I21" t="s">
        <v>214</v>
      </c>
      <c r="J21" t="s">
        <v>214</v>
      </c>
      <c r="K21" t="s">
        <v>214</v>
      </c>
    </row>
    <row r="22" spans="1:11" x14ac:dyDescent="0.25">
      <c r="A22">
        <v>1950</v>
      </c>
      <c r="B22" t="s">
        <v>412</v>
      </c>
      <c r="D22" s="10" t="e">
        <f>(Table_General_elections_edit[[#This Row],[Column1]]/Table_General_elections_edit[[#This Row],[Estimated Total]])*100</f>
        <v>#DIV/0!</v>
      </c>
      <c r="E22" t="s">
        <v>413</v>
      </c>
      <c r="G22" s="10" t="e">
        <f>(Table_General_elections_edit[[#This Row],[Column2]]/Table_General_elections_edit[[#This Row],[Estimated Total]])*100</f>
        <v>#DIV/0!</v>
      </c>
      <c r="I22" t="s">
        <v>214</v>
      </c>
      <c r="J22" t="s">
        <v>214</v>
      </c>
      <c r="K22" t="s">
        <v>214</v>
      </c>
    </row>
    <row r="23" spans="1:11" x14ac:dyDescent="0.25">
      <c r="A23">
        <v>1948</v>
      </c>
      <c r="B23" t="s">
        <v>414</v>
      </c>
      <c r="D23" s="10" t="e">
        <f>(Table_General_elections_edit[[#This Row],[Column1]]/Table_General_elections_edit[[#This Row],[Estimated Total]])*100</f>
        <v>#DIV/0!</v>
      </c>
      <c r="E23" t="s">
        <v>415</v>
      </c>
      <c r="G23" s="10" t="e">
        <f>(Table_General_elections_edit[[#This Row],[Column2]]/Table_General_elections_edit[[#This Row],[Estimated Total]])*100</f>
        <v>#DIV/0!</v>
      </c>
      <c r="I23" t="s">
        <v>214</v>
      </c>
      <c r="J23" t="s">
        <v>214</v>
      </c>
      <c r="K23" t="s">
        <v>214</v>
      </c>
    </row>
    <row r="24" spans="1:11" x14ac:dyDescent="0.25">
      <c r="A24">
        <v>1946</v>
      </c>
      <c r="B24" t="s">
        <v>416</v>
      </c>
      <c r="D24" s="10" t="e">
        <f>(Table_General_elections_edit[[#This Row],[Column1]]/Table_General_elections_edit[[#This Row],[Estimated Total]])*100</f>
        <v>#DIV/0!</v>
      </c>
      <c r="E24" t="s">
        <v>417</v>
      </c>
      <c r="G24" s="10" t="e">
        <f>(Table_General_elections_edit[[#This Row],[Column2]]/Table_General_elections_edit[[#This Row],[Estimated Total]])*100</f>
        <v>#DIV/0!</v>
      </c>
      <c r="I24" t="s">
        <v>214</v>
      </c>
      <c r="J24" t="s">
        <v>214</v>
      </c>
      <c r="K24" t="s">
        <v>418</v>
      </c>
    </row>
    <row r="25" spans="1:11" x14ac:dyDescent="0.25">
      <c r="A25">
        <v>1944</v>
      </c>
      <c r="B25" t="s">
        <v>419</v>
      </c>
      <c r="D25" s="10" t="e">
        <f>(Table_General_elections_edit[[#This Row],[Column1]]/Table_General_elections_edit[[#This Row],[Estimated Total]])*100</f>
        <v>#DIV/0!</v>
      </c>
      <c r="E25" t="s">
        <v>420</v>
      </c>
      <c r="G25" s="10" t="e">
        <f>(Table_General_elections_edit[[#This Row],[Column2]]/Table_General_elections_edit[[#This Row],[Estimated Total]])*100</f>
        <v>#DIV/0!</v>
      </c>
      <c r="I25" t="s">
        <v>214</v>
      </c>
      <c r="J25" t="s">
        <v>214</v>
      </c>
      <c r="K25" t="s">
        <v>214</v>
      </c>
    </row>
    <row r="26" spans="1:11" x14ac:dyDescent="0.25">
      <c r="A26">
        <v>1942</v>
      </c>
      <c r="B26" t="s">
        <v>421</v>
      </c>
      <c r="D26" s="10" t="e">
        <f>(Table_General_elections_edit[[#This Row],[Column1]]/Table_General_elections_edit[[#This Row],[Estimated Total]])*100</f>
        <v>#DIV/0!</v>
      </c>
      <c r="E26" t="s">
        <v>422</v>
      </c>
      <c r="G26" s="10" t="e">
        <f>(Table_General_elections_edit[[#This Row],[Column2]]/Table_General_elections_edit[[#This Row],[Estimated Total]])*100</f>
        <v>#DIV/0!</v>
      </c>
      <c r="I26" t="s">
        <v>214</v>
      </c>
      <c r="J26" t="s">
        <v>214</v>
      </c>
      <c r="K26" t="s">
        <v>214</v>
      </c>
    </row>
    <row r="27" spans="1:11" x14ac:dyDescent="0.25">
      <c r="A27">
        <v>1940</v>
      </c>
      <c r="B27" t="s">
        <v>423</v>
      </c>
      <c r="D27" s="10" t="e">
        <f>(Table_General_elections_edit[[#This Row],[Column1]]/Table_General_elections_edit[[#This Row],[Estimated Total]])*100</f>
        <v>#DIV/0!</v>
      </c>
      <c r="E27" t="s">
        <v>424</v>
      </c>
      <c r="G27" s="10" t="e">
        <f>(Table_General_elections_edit[[#This Row],[Column2]]/Table_General_elections_edit[[#This Row],[Estimated Total]])*100</f>
        <v>#DIV/0!</v>
      </c>
      <c r="I27" t="s">
        <v>214</v>
      </c>
      <c r="J27" t="s">
        <v>214</v>
      </c>
      <c r="K27" t="s">
        <v>214</v>
      </c>
    </row>
    <row r="28" spans="1:11" x14ac:dyDescent="0.25">
      <c r="A28">
        <v>1938</v>
      </c>
      <c r="B28" t="s">
        <v>425</v>
      </c>
      <c r="D28" s="10" t="e">
        <f>(Table_General_elections_edit[[#This Row],[Column1]]/Table_General_elections_edit[[#This Row],[Estimated Total]])*100</f>
        <v>#DIV/0!</v>
      </c>
      <c r="E28" t="s">
        <v>426</v>
      </c>
      <c r="G28" s="10" t="e">
        <f>(Table_General_elections_edit[[#This Row],[Column2]]/Table_General_elections_edit[[#This Row],[Estimated Total]])*100</f>
        <v>#DIV/0!</v>
      </c>
      <c r="I28" t="s">
        <v>214</v>
      </c>
      <c r="J28" t="s">
        <v>214</v>
      </c>
      <c r="K28" t="s">
        <v>214</v>
      </c>
    </row>
    <row r="29" spans="1:11" x14ac:dyDescent="0.25">
      <c r="A29">
        <v>1936</v>
      </c>
      <c r="B29" t="s">
        <v>427</v>
      </c>
      <c r="D29" s="10" t="e">
        <f>(Table_General_elections_edit[[#This Row],[Column1]]/Table_General_elections_edit[[#This Row],[Estimated Total]])*100</f>
        <v>#DIV/0!</v>
      </c>
      <c r="E29" t="s">
        <v>428</v>
      </c>
      <c r="G29" s="10" t="e">
        <f>(Table_General_elections_edit[[#This Row],[Column2]]/Table_General_elections_edit[[#This Row],[Estimated Total]])*100</f>
        <v>#DIV/0!</v>
      </c>
      <c r="I29" t="s">
        <v>214</v>
      </c>
      <c r="J29" t="s">
        <v>214</v>
      </c>
      <c r="K29" t="s">
        <v>214</v>
      </c>
    </row>
    <row r="30" spans="1:11" x14ac:dyDescent="0.25">
      <c r="A30">
        <v>1934</v>
      </c>
      <c r="B30" t="s">
        <v>429</v>
      </c>
      <c r="D30" s="10" t="e">
        <f>(Table_General_elections_edit[[#This Row],[Column1]]/Table_General_elections_edit[[#This Row],[Estimated Total]])*100</f>
        <v>#DIV/0!</v>
      </c>
      <c r="E30" t="s">
        <v>430</v>
      </c>
      <c r="G30" s="10" t="e">
        <f>(Table_General_elections_edit[[#This Row],[Column2]]/Table_General_elections_edit[[#This Row],[Estimated Total]])*100</f>
        <v>#DIV/0!</v>
      </c>
      <c r="I30" t="s">
        <v>214</v>
      </c>
      <c r="J30" t="s">
        <v>214</v>
      </c>
      <c r="K30" t="s">
        <v>214</v>
      </c>
    </row>
    <row r="31" spans="1:11" x14ac:dyDescent="0.25">
      <c r="A31">
        <v>1932</v>
      </c>
      <c r="B31" t="s">
        <v>431</v>
      </c>
      <c r="D31" s="10" t="e">
        <f>(Table_General_elections_edit[[#This Row],[Column1]]/Table_General_elections_edit[[#This Row],[Estimated Total]])*100</f>
        <v>#DIV/0!</v>
      </c>
      <c r="E31" t="s">
        <v>432</v>
      </c>
      <c r="G31" s="10" t="e">
        <f>(Table_General_elections_edit[[#This Row],[Column2]]/Table_General_elections_edit[[#This Row],[Estimated Total]])*100</f>
        <v>#DIV/0!</v>
      </c>
      <c r="I31" t="s">
        <v>214</v>
      </c>
      <c r="J31" t="s">
        <v>214</v>
      </c>
      <c r="K31" t="s">
        <v>214</v>
      </c>
    </row>
    <row r="32" spans="1:11" x14ac:dyDescent="0.25">
      <c r="A32">
        <v>1930</v>
      </c>
      <c r="B32" t="s">
        <v>433</v>
      </c>
      <c r="D32" s="10" t="e">
        <f>(Table_General_elections_edit[[#This Row],[Column1]]/Table_General_elections_edit[[#This Row],[Estimated Total]])*100</f>
        <v>#DIV/0!</v>
      </c>
      <c r="E32" t="s">
        <v>434</v>
      </c>
      <c r="G32" s="10" t="e">
        <f>(Table_General_elections_edit[[#This Row],[Column2]]/Table_General_elections_edit[[#This Row],[Estimated Total]])*100</f>
        <v>#DIV/0!</v>
      </c>
      <c r="I32" t="s">
        <v>214</v>
      </c>
      <c r="J32" t="s">
        <v>214</v>
      </c>
      <c r="K32" t="s">
        <v>214</v>
      </c>
    </row>
    <row r="33" spans="1:11" x14ac:dyDescent="0.25">
      <c r="A33">
        <v>1928</v>
      </c>
      <c r="B33" t="s">
        <v>435</v>
      </c>
      <c r="D33" s="10" t="e">
        <f>(Table_General_elections_edit[[#This Row],[Column1]]/Table_General_elections_edit[[#This Row],[Estimated Total]])*100</f>
        <v>#DIV/0!</v>
      </c>
      <c r="E33" t="s">
        <v>436</v>
      </c>
      <c r="G33" s="10" t="e">
        <f>(Table_General_elections_edit[[#This Row],[Column2]]/Table_General_elections_edit[[#This Row],[Estimated Total]])*100</f>
        <v>#DIV/0!</v>
      </c>
      <c r="I33" t="s">
        <v>214</v>
      </c>
      <c r="J33" t="s">
        <v>214</v>
      </c>
      <c r="K33" t="s">
        <v>214</v>
      </c>
    </row>
    <row r="34" spans="1:11" x14ac:dyDescent="0.25">
      <c r="A34">
        <v>1926</v>
      </c>
      <c r="B34" t="s">
        <v>437</v>
      </c>
      <c r="D34" s="10" t="e">
        <f>(Table_General_elections_edit[[#This Row],[Column1]]/Table_General_elections_edit[[#This Row],[Estimated Total]])*100</f>
        <v>#DIV/0!</v>
      </c>
      <c r="E34" t="s">
        <v>438</v>
      </c>
      <c r="G34" s="10" t="e">
        <f>(Table_General_elections_edit[[#This Row],[Column2]]/Table_General_elections_edit[[#This Row],[Estimated Total]])*100</f>
        <v>#DIV/0!</v>
      </c>
      <c r="I34" t="s">
        <v>214</v>
      </c>
      <c r="J34" t="s">
        <v>214</v>
      </c>
      <c r="K34" t="s">
        <v>214</v>
      </c>
    </row>
    <row r="35" spans="1:11" x14ac:dyDescent="0.25">
      <c r="A35">
        <v>1924</v>
      </c>
      <c r="B35" t="s">
        <v>439</v>
      </c>
      <c r="D35" s="10" t="e">
        <f>(Table_General_elections_edit[[#This Row],[Column1]]/Table_General_elections_edit[[#This Row],[Estimated Total]])*100</f>
        <v>#DIV/0!</v>
      </c>
      <c r="E35" t="s">
        <v>440</v>
      </c>
      <c r="G35" s="10" t="e">
        <f>(Table_General_elections_edit[[#This Row],[Column2]]/Table_General_elections_edit[[#This Row],[Estimated Total]])*100</f>
        <v>#DIV/0!</v>
      </c>
      <c r="I35" t="s">
        <v>214</v>
      </c>
      <c r="J35" t="s">
        <v>214</v>
      </c>
      <c r="K35" t="s">
        <v>214</v>
      </c>
    </row>
    <row r="36" spans="1:11" x14ac:dyDescent="0.25">
      <c r="A36">
        <v>1922</v>
      </c>
      <c r="B36" t="s">
        <v>441</v>
      </c>
      <c r="D36" s="10" t="e">
        <f>(Table_General_elections_edit[[#This Row],[Column1]]/Table_General_elections_edit[[#This Row],[Estimated Total]])*100</f>
        <v>#DIV/0!</v>
      </c>
      <c r="E36" t="s">
        <v>442</v>
      </c>
      <c r="G36" s="10" t="e">
        <f>(Table_General_elections_edit[[#This Row],[Column2]]/Table_General_elections_edit[[#This Row],[Estimated Total]])*100</f>
        <v>#DIV/0!</v>
      </c>
      <c r="I36" t="s">
        <v>214</v>
      </c>
      <c r="J36" t="s">
        <v>214</v>
      </c>
      <c r="K36" t="s">
        <v>214</v>
      </c>
    </row>
    <row r="37" spans="1:11" x14ac:dyDescent="0.25">
      <c r="A37">
        <v>1920</v>
      </c>
      <c r="B37" t="s">
        <v>443</v>
      </c>
      <c r="D37" s="10" t="e">
        <f>(Table_General_elections_edit[[#This Row],[Column1]]/Table_General_elections_edit[[#This Row],[Estimated Total]])*100</f>
        <v>#DIV/0!</v>
      </c>
      <c r="E37" t="s">
        <v>444</v>
      </c>
      <c r="G37" s="10" t="e">
        <f>(Table_General_elections_edit[[#This Row],[Column2]]/Table_General_elections_edit[[#This Row],[Estimated Total]])*100</f>
        <v>#DIV/0!</v>
      </c>
      <c r="I37" t="s">
        <v>214</v>
      </c>
      <c r="J37" t="s">
        <v>214</v>
      </c>
      <c r="K37" t="s">
        <v>445</v>
      </c>
    </row>
    <row r="38" spans="1:11" x14ac:dyDescent="0.25">
      <c r="A38">
        <v>1918</v>
      </c>
      <c r="B38" t="s">
        <v>446</v>
      </c>
      <c r="D38" s="10" t="e">
        <f>(Table_General_elections_edit[[#This Row],[Column1]]/Table_General_elections_edit[[#This Row],[Estimated Total]])*100</f>
        <v>#DIV/0!</v>
      </c>
      <c r="E38" t="s">
        <v>447</v>
      </c>
      <c r="G38" s="10" t="e">
        <f>(Table_General_elections_edit[[#This Row],[Column2]]/Table_General_elections_edit[[#This Row],[Estimated Total]])*100</f>
        <v>#DIV/0!</v>
      </c>
      <c r="I38" t="s">
        <v>214</v>
      </c>
      <c r="J38" t="s">
        <v>214</v>
      </c>
      <c r="K38" t="s">
        <v>214</v>
      </c>
    </row>
    <row r="39" spans="1:11" x14ac:dyDescent="0.25">
      <c r="A39">
        <v>1916</v>
      </c>
      <c r="B39" t="s">
        <v>448</v>
      </c>
      <c r="D39" s="10" t="e">
        <f>(Table_General_elections_edit[[#This Row],[Column1]]/Table_General_elections_edit[[#This Row],[Estimated Total]])*100</f>
        <v>#DIV/0!</v>
      </c>
      <c r="E39" t="s">
        <v>449</v>
      </c>
      <c r="G39" s="10" t="e">
        <f>(Table_General_elections_edit[[#This Row],[Column2]]/Table_General_elections_edit[[#This Row],[Estimated Total]])*100</f>
        <v>#DIV/0!</v>
      </c>
      <c r="I39" t="s">
        <v>214</v>
      </c>
      <c r="J39" t="s">
        <v>214</v>
      </c>
      <c r="K39" t="s">
        <v>450</v>
      </c>
    </row>
    <row r="40" spans="1:11" x14ac:dyDescent="0.25">
      <c r="A40">
        <v>1914</v>
      </c>
      <c r="B40" t="s">
        <v>451</v>
      </c>
      <c r="D40" s="10" t="e">
        <f>(Table_General_elections_edit[[#This Row],[Column1]]/Table_General_elections_edit[[#This Row],[Estimated Total]])*100</f>
        <v>#DIV/0!</v>
      </c>
      <c r="E40" t="s">
        <v>452</v>
      </c>
      <c r="G40" s="10" t="e">
        <f>(Table_General_elections_edit[[#This Row],[Column2]]/Table_General_elections_edit[[#This Row],[Estimated Total]])*100</f>
        <v>#DIV/0!</v>
      </c>
      <c r="I40" t="s">
        <v>214</v>
      </c>
      <c r="J40" t="s">
        <v>214</v>
      </c>
      <c r="K40" t="s">
        <v>453</v>
      </c>
    </row>
    <row r="41" spans="1:11" x14ac:dyDescent="0.25">
      <c r="A41">
        <v>1912</v>
      </c>
      <c r="B41" t="s">
        <v>454</v>
      </c>
      <c r="D41" s="10" t="e">
        <f>(Table_General_elections_edit[[#This Row],[Column1]]/Table_General_elections_edit[[#This Row],[Estimated Total]])*100</f>
        <v>#DIV/0!</v>
      </c>
      <c r="E41" t="s">
        <v>455</v>
      </c>
      <c r="G41" s="10" t="e">
        <f>(Table_General_elections_edit[[#This Row],[Column2]]/Table_General_elections_edit[[#This Row],[Estimated Total]])*100</f>
        <v>#DIV/0!</v>
      </c>
      <c r="I41" t="s">
        <v>214</v>
      </c>
      <c r="J41" t="s">
        <v>214</v>
      </c>
      <c r="K41" t="s">
        <v>214</v>
      </c>
    </row>
    <row r="42" spans="1:11" x14ac:dyDescent="0.25">
      <c r="A42">
        <v>1910</v>
      </c>
      <c r="B42" t="s">
        <v>456</v>
      </c>
      <c r="D42" s="10" t="e">
        <f>(Table_General_elections_edit[[#This Row],[Column1]]/Table_General_elections_edit[[#This Row],[Estimated Total]])*100</f>
        <v>#DIV/0!</v>
      </c>
      <c r="E42" t="s">
        <v>457</v>
      </c>
      <c r="G42" s="10" t="e">
        <f>(Table_General_elections_edit[[#This Row],[Column2]]/Table_General_elections_edit[[#This Row],[Estimated Total]])*100</f>
        <v>#DIV/0!</v>
      </c>
      <c r="I42" t="s">
        <v>214</v>
      </c>
      <c r="J42" t="s">
        <v>214</v>
      </c>
      <c r="K42" t="s">
        <v>214</v>
      </c>
    </row>
    <row r="43" spans="1:11" x14ac:dyDescent="0.25">
      <c r="A43">
        <v>1908</v>
      </c>
      <c r="B43" t="s">
        <v>458</v>
      </c>
      <c r="D43" s="10" t="e">
        <f>(Table_General_elections_edit[[#This Row],[Column1]]/Table_General_elections_edit[[#This Row],[Estimated Total]])*100</f>
        <v>#DIV/0!</v>
      </c>
      <c r="E43" t="s">
        <v>459</v>
      </c>
      <c r="G43" s="10" t="e">
        <f>(Table_General_elections_edit[[#This Row],[Column2]]/Table_General_elections_edit[[#This Row],[Estimated Total]])*100</f>
        <v>#DIV/0!</v>
      </c>
      <c r="I43" t="s">
        <v>214</v>
      </c>
      <c r="J43" t="s">
        <v>214</v>
      </c>
      <c r="K43" t="s">
        <v>460</v>
      </c>
    </row>
    <row r="44" spans="1:11" x14ac:dyDescent="0.25">
      <c r="A44">
        <v>1905</v>
      </c>
      <c r="B44" t="s">
        <v>461</v>
      </c>
      <c r="D44" s="10" t="e">
        <f>(Table_General_elections_edit[[#This Row],[Column1]]/Table_General_elections_edit[[#This Row],[Estimated Total]])*100</f>
        <v>#DIV/0!</v>
      </c>
      <c r="E44" t="s">
        <v>462</v>
      </c>
      <c r="G44" s="10" t="e">
        <f>(Table_General_elections_edit[[#This Row],[Column2]]/Table_General_elections_edit[[#This Row],[Estimated Total]])*100</f>
        <v>#DIV/0!</v>
      </c>
      <c r="I44" t="s">
        <v>214</v>
      </c>
      <c r="J44" t="s">
        <v>214</v>
      </c>
      <c r="K44" t="s">
        <v>463</v>
      </c>
    </row>
    <row r="45" spans="1:11" x14ac:dyDescent="0.25">
      <c r="A45">
        <v>1903</v>
      </c>
      <c r="B45" t="s">
        <v>464</v>
      </c>
      <c r="D45" s="10" t="e">
        <f>(Table_General_elections_edit[[#This Row],[Column1]]/Table_General_elections_edit[[#This Row],[Estimated Total]])*100</f>
        <v>#DIV/0!</v>
      </c>
      <c r="E45" t="s">
        <v>465</v>
      </c>
      <c r="G45" s="10" t="e">
        <f>(Table_General_elections_edit[[#This Row],[Column2]]/Table_General_elections_edit[[#This Row],[Estimated Total]])*100</f>
        <v>#DIV/0!</v>
      </c>
      <c r="I45" t="s">
        <v>214</v>
      </c>
      <c r="J45" t="s">
        <v>214</v>
      </c>
      <c r="K45" t="s">
        <v>466</v>
      </c>
    </row>
    <row r="46" spans="1:11" x14ac:dyDescent="0.25">
      <c r="A46">
        <v>1901</v>
      </c>
      <c r="B46" t="s">
        <v>467</v>
      </c>
      <c r="D46" s="10" t="e">
        <f>(Table_General_elections_edit[[#This Row],[Column1]]/Table_General_elections_edit[[#This Row],[Estimated Total]])*100</f>
        <v>#DIV/0!</v>
      </c>
      <c r="E46" t="s">
        <v>468</v>
      </c>
      <c r="G46" s="10" t="e">
        <f>(Table_General_elections_edit[[#This Row],[Column2]]/Table_General_elections_edit[[#This Row],[Estimated Total]])*100</f>
        <v>#DIV/0!</v>
      </c>
      <c r="I46" t="s">
        <v>214</v>
      </c>
      <c r="J46" t="s">
        <v>214</v>
      </c>
      <c r="K46" t="s">
        <v>469</v>
      </c>
    </row>
    <row r="47" spans="1:11" x14ac:dyDescent="0.25">
      <c r="A47">
        <v>1899</v>
      </c>
      <c r="B47" t="s">
        <v>470</v>
      </c>
      <c r="D47" s="10" t="e">
        <f>(Table_General_elections_edit[[#This Row],[Column1]]/Table_General_elections_edit[[#This Row],[Estimated Total]])*100</f>
        <v>#DIV/0!</v>
      </c>
      <c r="E47" t="s">
        <v>471</v>
      </c>
      <c r="G47" s="10" t="e">
        <f>(Table_General_elections_edit[[#This Row],[Column2]]/Table_General_elections_edit[[#This Row],[Estimated Total]])*100</f>
        <v>#DIV/0!</v>
      </c>
      <c r="I47" t="s">
        <v>214</v>
      </c>
      <c r="J47" t="s">
        <v>214</v>
      </c>
      <c r="K47" t="s">
        <v>472</v>
      </c>
    </row>
    <row r="48" spans="1:11" x14ac:dyDescent="0.25">
      <c r="A48">
        <v>1897</v>
      </c>
      <c r="B48" t="s">
        <v>473</v>
      </c>
      <c r="D48" s="10" t="e">
        <f>(Table_General_elections_edit[[#This Row],[Column1]]/Table_General_elections_edit[[#This Row],[Estimated Total]])*100</f>
        <v>#DIV/0!</v>
      </c>
      <c r="E48" t="s">
        <v>474</v>
      </c>
      <c r="G48" s="10" t="e">
        <f>(Table_General_elections_edit[[#This Row],[Column2]]/Table_General_elections_edit[[#This Row],[Estimated Total]])*100</f>
        <v>#DIV/0!</v>
      </c>
      <c r="I48" t="s">
        <v>214</v>
      </c>
      <c r="J48" t="s">
        <v>214</v>
      </c>
      <c r="K48" t="s">
        <v>475</v>
      </c>
    </row>
    <row r="49" spans="1:11" x14ac:dyDescent="0.25">
      <c r="A49">
        <v>1895</v>
      </c>
      <c r="B49" t="s">
        <v>476</v>
      </c>
      <c r="D49" s="10" t="e">
        <f>(Table_General_elections_edit[[#This Row],[Column1]]/Table_General_elections_edit[[#This Row],[Estimated Total]])*100</f>
        <v>#DIV/0!</v>
      </c>
      <c r="E49" t="s">
        <v>477</v>
      </c>
      <c r="G49" s="10" t="e">
        <f>(Table_General_elections_edit[[#This Row],[Column2]]/Table_General_elections_edit[[#This Row],[Estimated Total]])*100</f>
        <v>#DIV/0!</v>
      </c>
      <c r="I49" t="s">
        <v>214</v>
      </c>
      <c r="J49" t="s">
        <v>214</v>
      </c>
      <c r="K49" t="s">
        <v>478</v>
      </c>
    </row>
    <row r="50" spans="1:11" x14ac:dyDescent="0.25">
      <c r="A50">
        <v>1893</v>
      </c>
      <c r="B50" t="s">
        <v>479</v>
      </c>
      <c r="D50" s="10" t="e">
        <f>(Table_General_elections_edit[[#This Row],[Column1]]/Table_General_elections_edit[[#This Row],[Estimated Total]])*100</f>
        <v>#DIV/0!</v>
      </c>
      <c r="E50" t="s">
        <v>480</v>
      </c>
      <c r="G50" s="10" t="e">
        <f>(Table_General_elections_edit[[#This Row],[Column2]]/Table_General_elections_edit[[#This Row],[Estimated Total]])*100</f>
        <v>#DIV/0!</v>
      </c>
      <c r="I50" t="s">
        <v>214</v>
      </c>
      <c r="J50" t="s">
        <v>214</v>
      </c>
      <c r="K50" t="s">
        <v>481</v>
      </c>
    </row>
    <row r="51" spans="1:11" x14ac:dyDescent="0.25">
      <c r="A51">
        <v>1891</v>
      </c>
      <c r="B51" t="s">
        <v>482</v>
      </c>
      <c r="D51" s="10" t="e">
        <f>(Table_General_elections_edit[[#This Row],[Column1]]/Table_General_elections_edit[[#This Row],[Estimated Total]])*100</f>
        <v>#DIV/0!</v>
      </c>
      <c r="E51" t="s">
        <v>483</v>
      </c>
      <c r="G51" s="10" t="e">
        <f>(Table_General_elections_edit[[#This Row],[Column2]]/Table_General_elections_edit[[#This Row],[Estimated Total]])*100</f>
        <v>#DIV/0!</v>
      </c>
      <c r="I51" t="s">
        <v>214</v>
      </c>
      <c r="J51" t="s">
        <v>214</v>
      </c>
      <c r="K51" t="s">
        <v>484</v>
      </c>
    </row>
    <row r="52" spans="1:11" x14ac:dyDescent="0.25">
      <c r="A52">
        <v>1889</v>
      </c>
      <c r="B52" t="s">
        <v>485</v>
      </c>
      <c r="D52" s="10" t="e">
        <f>(Table_General_elections_edit[[#This Row],[Column1]]/Table_General_elections_edit[[#This Row],[Estimated Total]])*100</f>
        <v>#DIV/0!</v>
      </c>
      <c r="E52" t="s">
        <v>486</v>
      </c>
      <c r="G52" s="10" t="e">
        <f>(Table_General_elections_edit[[#This Row],[Column2]]/Table_General_elections_edit[[#This Row],[Estimated Total]])*100</f>
        <v>#DIV/0!</v>
      </c>
      <c r="I52" t="s">
        <v>214</v>
      </c>
      <c r="J52" t="s">
        <v>214</v>
      </c>
      <c r="K52" t="s">
        <v>487</v>
      </c>
    </row>
    <row r="53" spans="1:11" x14ac:dyDescent="0.25">
      <c r="A53">
        <v>1887</v>
      </c>
      <c r="B53" t="s">
        <v>488</v>
      </c>
      <c r="D53" s="10" t="e">
        <f>(Table_General_elections_edit[[#This Row],[Column1]]/Table_General_elections_edit[[#This Row],[Estimated Total]])*100</f>
        <v>#DIV/0!</v>
      </c>
      <c r="E53" t="s">
        <v>489</v>
      </c>
      <c r="G53" s="10" t="e">
        <f>(Table_General_elections_edit[[#This Row],[Column2]]/Table_General_elections_edit[[#This Row],[Estimated Total]])*100</f>
        <v>#DIV/0!</v>
      </c>
      <c r="I53" t="s">
        <v>214</v>
      </c>
      <c r="J53" t="s">
        <v>214</v>
      </c>
      <c r="K53" t="s">
        <v>490</v>
      </c>
    </row>
    <row r="54" spans="1:11" x14ac:dyDescent="0.25">
      <c r="A54">
        <v>1885</v>
      </c>
      <c r="B54" t="s">
        <v>491</v>
      </c>
      <c r="D54" s="10" t="e">
        <f>(Table_General_elections_edit[[#This Row],[Column1]]/Table_General_elections_edit[[#This Row],[Estimated Total]])*100</f>
        <v>#DIV/0!</v>
      </c>
      <c r="E54" t="s">
        <v>492</v>
      </c>
      <c r="G54" s="10" t="e">
        <f>(Table_General_elections_edit[[#This Row],[Column2]]/Table_General_elections_edit[[#This Row],[Estimated Total]])*100</f>
        <v>#DIV/0!</v>
      </c>
      <c r="I54" t="s">
        <v>214</v>
      </c>
      <c r="J54" t="s">
        <v>214</v>
      </c>
      <c r="K54" t="s">
        <v>493</v>
      </c>
    </row>
    <row r="55" spans="1:11" x14ac:dyDescent="0.25">
      <c r="A55">
        <v>1883</v>
      </c>
      <c r="B55" t="s">
        <v>494</v>
      </c>
      <c r="D55" s="10" t="e">
        <f>(Table_General_elections_edit[[#This Row],[Column1]]/Table_General_elections_edit[[#This Row],[Estimated Total]])*100</f>
        <v>#DIV/0!</v>
      </c>
      <c r="E55" t="s">
        <v>495</v>
      </c>
      <c r="G55" s="10" t="e">
        <f>(Table_General_elections_edit[[#This Row],[Column2]]/Table_General_elections_edit[[#This Row],[Estimated Total]])*100</f>
        <v>#DIV/0!</v>
      </c>
      <c r="I55" t="s">
        <v>214</v>
      </c>
      <c r="J55" t="s">
        <v>214</v>
      </c>
      <c r="K55" t="s">
        <v>496</v>
      </c>
    </row>
    <row r="56" spans="1:11" x14ac:dyDescent="0.25">
      <c r="A56">
        <v>1881</v>
      </c>
      <c r="B56" t="s">
        <v>497</v>
      </c>
      <c r="D56" s="10" t="e">
        <f>(Table_General_elections_edit[[#This Row],[Column1]]/Table_General_elections_edit[[#This Row],[Estimated Total]])*100</f>
        <v>#DIV/0!</v>
      </c>
      <c r="E56" t="s">
        <v>498</v>
      </c>
      <c r="G56" s="10" t="e">
        <f>(Table_General_elections_edit[[#This Row],[Column2]]/Table_General_elections_edit[[#This Row],[Estimated Total]])*100</f>
        <v>#DIV/0!</v>
      </c>
      <c r="I56" t="s">
        <v>214</v>
      </c>
      <c r="J56" t="s">
        <v>214</v>
      </c>
      <c r="K56" t="s">
        <v>499</v>
      </c>
    </row>
    <row r="57" spans="1:11" x14ac:dyDescent="0.25">
      <c r="A57">
        <v>1879</v>
      </c>
      <c r="B57" t="s">
        <v>500</v>
      </c>
      <c r="D57" s="10" t="e">
        <f>(Table_General_elections_edit[[#This Row],[Column1]]/Table_General_elections_edit[[#This Row],[Estimated Total]])*100</f>
        <v>#DIV/0!</v>
      </c>
      <c r="E57" t="s">
        <v>501</v>
      </c>
      <c r="G57" s="10" t="e">
        <f>(Table_General_elections_edit[[#This Row],[Column2]]/Table_General_elections_edit[[#This Row],[Estimated Total]])*100</f>
        <v>#DIV/0!</v>
      </c>
      <c r="I57" t="s">
        <v>214</v>
      </c>
      <c r="J57" t="s">
        <v>214</v>
      </c>
      <c r="K57" t="s">
        <v>502</v>
      </c>
    </row>
    <row r="58" spans="1:11" x14ac:dyDescent="0.25">
      <c r="A58">
        <v>1877</v>
      </c>
      <c r="B58" t="s">
        <v>503</v>
      </c>
      <c r="D58" s="10" t="e">
        <f>(Table_General_elections_edit[[#This Row],[Column1]]/Table_General_elections_edit[[#This Row],[Estimated Total]])*100</f>
        <v>#DIV/0!</v>
      </c>
      <c r="E58" t="s">
        <v>504</v>
      </c>
      <c r="G58" s="10" t="e">
        <f>(Table_General_elections_edit[[#This Row],[Column2]]/Table_General_elections_edit[[#This Row],[Estimated Total]])*100</f>
        <v>#DIV/0!</v>
      </c>
      <c r="I58" t="s">
        <v>214</v>
      </c>
      <c r="J58" t="s">
        <v>214</v>
      </c>
      <c r="K58" t="s">
        <v>505</v>
      </c>
    </row>
    <row r="59" spans="1:11" x14ac:dyDescent="0.25">
      <c r="A59">
        <v>1875</v>
      </c>
      <c r="B59" t="s">
        <v>506</v>
      </c>
      <c r="D59" s="10" t="e">
        <f>(Table_General_elections_edit[[#This Row],[Column1]]/Table_General_elections_edit[[#This Row],[Estimated Total]])*100</f>
        <v>#DIV/0!</v>
      </c>
      <c r="E59" t="s">
        <v>507</v>
      </c>
      <c r="G59" s="10" t="e">
        <f>(Table_General_elections_edit[[#This Row],[Column2]]/Table_General_elections_edit[[#This Row],[Estimated Total]])*100</f>
        <v>#DIV/0!</v>
      </c>
      <c r="I59" t="s">
        <v>214</v>
      </c>
      <c r="J59" t="s">
        <v>214</v>
      </c>
      <c r="K59" t="s">
        <v>508</v>
      </c>
    </row>
    <row r="60" spans="1:11" x14ac:dyDescent="0.25">
      <c r="A60">
        <v>1873</v>
      </c>
      <c r="B60" t="s">
        <v>509</v>
      </c>
      <c r="D60" s="10" t="e">
        <f>(Table_General_elections_edit[[#This Row],[Column1]]/Table_General_elections_edit[[#This Row],[Estimated Total]])*100</f>
        <v>#DIV/0!</v>
      </c>
      <c r="E60" t="s">
        <v>510</v>
      </c>
      <c r="G60" s="10" t="e">
        <f>(Table_General_elections_edit[[#This Row],[Column2]]/Table_General_elections_edit[[#This Row],[Estimated Total]])*100</f>
        <v>#DIV/0!</v>
      </c>
      <c r="I60" t="s">
        <v>214</v>
      </c>
      <c r="J60" t="s">
        <v>214</v>
      </c>
      <c r="K60" t="s">
        <v>511</v>
      </c>
    </row>
    <row r="61" spans="1:11" x14ac:dyDescent="0.25">
      <c r="A61">
        <v>1871</v>
      </c>
      <c r="B61" t="s">
        <v>512</v>
      </c>
      <c r="D61" s="10" t="e">
        <f>(Table_General_elections_edit[[#This Row],[Column1]]/Table_General_elections_edit[[#This Row],[Estimated Total]])*100</f>
        <v>#DIV/0!</v>
      </c>
      <c r="E61" t="s">
        <v>513</v>
      </c>
      <c r="G61" s="10" t="e">
        <f>(Table_General_elections_edit[[#This Row],[Column2]]/Table_General_elections_edit[[#This Row],[Estimated Total]])*100</f>
        <v>#DIV/0!</v>
      </c>
      <c r="I61" t="s">
        <v>214</v>
      </c>
      <c r="J61" t="s">
        <v>214</v>
      </c>
      <c r="K61" t="s">
        <v>514</v>
      </c>
    </row>
    <row r="62" spans="1:11" x14ac:dyDescent="0.25">
      <c r="A62">
        <v>1869</v>
      </c>
      <c r="B62" t="s">
        <v>515</v>
      </c>
      <c r="D62" s="10" t="e">
        <f>(Table_General_elections_edit[[#This Row],[Column1]]/Table_General_elections_edit[[#This Row],[Estimated Total]])*100</f>
        <v>#DIV/0!</v>
      </c>
      <c r="E62" t="s">
        <v>516</v>
      </c>
      <c r="G62" s="10" t="e">
        <f>(Table_General_elections_edit[[#This Row],[Column2]]/Table_General_elections_edit[[#This Row],[Estimated Total]])*100</f>
        <v>#DIV/0!</v>
      </c>
      <c r="I62" t="s">
        <v>214</v>
      </c>
      <c r="J62" t="s">
        <v>214</v>
      </c>
      <c r="K62" t="s">
        <v>517</v>
      </c>
    </row>
    <row r="63" spans="1:11" x14ac:dyDescent="0.25">
      <c r="A63">
        <v>1867</v>
      </c>
      <c r="B63" t="s">
        <v>518</v>
      </c>
      <c r="D63" s="10" t="e">
        <f>(Table_General_elections_edit[[#This Row],[Column1]]/Table_General_elections_edit[[#This Row],[Estimated Total]])*100</f>
        <v>#DIV/0!</v>
      </c>
      <c r="E63" t="s">
        <v>519</v>
      </c>
      <c r="G63" s="10" t="e">
        <f>(Table_General_elections_edit[[#This Row],[Column2]]/Table_General_elections_edit[[#This Row],[Estimated Total]])*100</f>
        <v>#DIV/0!</v>
      </c>
      <c r="I63" t="s">
        <v>214</v>
      </c>
      <c r="J63" t="s">
        <v>214</v>
      </c>
      <c r="K63" t="s">
        <v>214</v>
      </c>
    </row>
    <row r="64" spans="1:11" x14ac:dyDescent="0.25">
      <c r="A64">
        <v>1865</v>
      </c>
      <c r="B64" t="s">
        <v>520</v>
      </c>
      <c r="D64" s="10" t="e">
        <f>(Table_General_elections_edit[[#This Row],[Column1]]/Table_General_elections_edit[[#This Row],[Estimated Total]])*100</f>
        <v>#DIV/0!</v>
      </c>
      <c r="E64" t="s">
        <v>521</v>
      </c>
      <c r="G64" s="10" t="e">
        <f>(Table_General_elections_edit[[#This Row],[Column2]]/Table_General_elections_edit[[#This Row],[Estimated Total]])*100</f>
        <v>#DIV/0!</v>
      </c>
      <c r="I64" t="s">
        <v>214</v>
      </c>
      <c r="J64" t="s">
        <v>214</v>
      </c>
      <c r="K64" t="s">
        <v>522</v>
      </c>
    </row>
    <row r="65" spans="1:11" x14ac:dyDescent="0.25">
      <c r="A65">
        <v>1863</v>
      </c>
      <c r="B65" t="s">
        <v>523</v>
      </c>
      <c r="D65" s="10" t="e">
        <f>(Table_General_elections_edit[[#This Row],[Column1]]/Table_General_elections_edit[[#This Row],[Estimated Total]])*100</f>
        <v>#DIV/0!</v>
      </c>
      <c r="E65" t="s">
        <v>524</v>
      </c>
      <c r="G65" s="10" t="e">
        <f>(Table_General_elections_edit[[#This Row],[Column2]]/Table_General_elections_edit[[#This Row],[Estimated Total]])*100</f>
        <v>#DIV/0!</v>
      </c>
      <c r="I65" t="s">
        <v>214</v>
      </c>
      <c r="J65" t="s">
        <v>214</v>
      </c>
      <c r="K65" t="s">
        <v>214</v>
      </c>
    </row>
    <row r="66" spans="1:11" x14ac:dyDescent="0.25">
      <c r="A66">
        <v>1861</v>
      </c>
      <c r="B66" t="s">
        <v>525</v>
      </c>
      <c r="D66" s="10" t="e">
        <f>(Table_General_elections_edit[[#This Row],[Column1]]/Table_General_elections_edit[[#This Row],[Estimated Total]])*100</f>
        <v>#DIV/0!</v>
      </c>
      <c r="E66" t="s">
        <v>526</v>
      </c>
      <c r="G66" s="10" t="e">
        <f>(Table_General_elections_edit[[#This Row],[Column2]]/Table_General_elections_edit[[#This Row],[Estimated Total]])*100</f>
        <v>#DIV/0!</v>
      </c>
      <c r="I66" t="s">
        <v>214</v>
      </c>
      <c r="J66" t="s">
        <v>214</v>
      </c>
      <c r="K66" t="s">
        <v>214</v>
      </c>
    </row>
    <row r="67" spans="1:11" x14ac:dyDescent="0.25">
      <c r="A67">
        <v>1859</v>
      </c>
      <c r="B67" t="s">
        <v>527</v>
      </c>
      <c r="D67" s="10" t="e">
        <f>(Table_General_elections_edit[[#This Row],[Column1]]/Table_General_elections_edit[[#This Row],[Estimated Total]])*100</f>
        <v>#DIV/0!</v>
      </c>
      <c r="E67" t="s">
        <v>528</v>
      </c>
      <c r="G67" s="10" t="e">
        <f>(Table_General_elections_edit[[#This Row],[Column2]]/Table_General_elections_edit[[#This Row],[Estimated Total]])*100</f>
        <v>#DIV/0!</v>
      </c>
      <c r="I67" t="s">
        <v>214</v>
      </c>
      <c r="J67" t="s">
        <v>214</v>
      </c>
      <c r="K67" t="s">
        <v>214</v>
      </c>
    </row>
    <row r="68" spans="1:11" x14ac:dyDescent="0.25">
      <c r="A68">
        <v>1857</v>
      </c>
      <c r="B68" t="s">
        <v>529</v>
      </c>
      <c r="D68" s="10" t="e">
        <f>(Table_General_elections_edit[[#This Row],[Column1]]/Table_General_elections_edit[[#This Row],[Estimated Total]])*100</f>
        <v>#DIV/0!</v>
      </c>
      <c r="E68" t="s">
        <v>530</v>
      </c>
      <c r="G68" s="10" t="e">
        <f>(Table_General_elections_edit[[#This Row],[Column2]]/Table_General_elections_edit[[#This Row],[Estimated Total]])*100</f>
        <v>#DIV/0!</v>
      </c>
      <c r="I68" t="s">
        <v>214</v>
      </c>
      <c r="J68" t="s">
        <v>214</v>
      </c>
      <c r="K68" t="s">
        <v>531</v>
      </c>
    </row>
    <row r="69" spans="1:11" x14ac:dyDescent="0.25">
      <c r="A69">
        <v>1855</v>
      </c>
      <c r="B69" t="s">
        <v>532</v>
      </c>
      <c r="D69" s="10" t="e">
        <f>(Table_General_elections_edit[[#This Row],[Column1]]/Table_General_elections_edit[[#This Row],[Estimated Total]])*100</f>
        <v>#DIV/0!</v>
      </c>
      <c r="E69" t="s">
        <v>533</v>
      </c>
      <c r="G69" s="10" t="e">
        <f>(Table_General_elections_edit[[#This Row],[Column2]]/Table_General_elections_edit[[#This Row],[Estimated Total]])*100</f>
        <v>#DIV/0!</v>
      </c>
      <c r="I69" t="s">
        <v>214</v>
      </c>
      <c r="J69" t="s">
        <v>214</v>
      </c>
      <c r="K69" t="s">
        <v>534</v>
      </c>
    </row>
    <row r="70" spans="1:11" x14ac:dyDescent="0.25">
      <c r="A70">
        <v>1853</v>
      </c>
      <c r="B70" t="s">
        <v>535</v>
      </c>
      <c r="D70" s="10" t="e">
        <f>(Table_General_elections_edit[[#This Row],[Column1]]/Table_General_elections_edit[[#This Row],[Estimated Total]])*100</f>
        <v>#DIV/0!</v>
      </c>
      <c r="E70" t="s">
        <v>536</v>
      </c>
      <c r="G70" s="10" t="e">
        <f>(Table_General_elections_edit[[#This Row],[Column2]]/Table_General_elections_edit[[#This Row],[Estimated Total]])*100</f>
        <v>#DIV/0!</v>
      </c>
      <c r="I70" t="s">
        <v>214</v>
      </c>
      <c r="J70" t="s">
        <v>214</v>
      </c>
      <c r="K70" t="s">
        <v>537</v>
      </c>
    </row>
    <row r="71" spans="1:11" x14ac:dyDescent="0.25">
      <c r="A71">
        <v>1851</v>
      </c>
      <c r="B71" t="s">
        <v>538</v>
      </c>
      <c r="D71" s="10" t="e">
        <f>(Table_General_elections_edit[[#This Row],[Column1]]/Table_General_elections_edit[[#This Row],[Estimated Total]])*100</f>
        <v>#DIV/0!</v>
      </c>
      <c r="E71" t="s">
        <v>539</v>
      </c>
      <c r="G71" s="10" t="e">
        <f>(Table_General_elections_edit[[#This Row],[Column2]]/Table_General_elections_edit[[#This Row],[Estimated Total]])*100</f>
        <v>#DIV/0!</v>
      </c>
      <c r="I71" t="s">
        <v>214</v>
      </c>
      <c r="J71" t="s">
        <v>214</v>
      </c>
      <c r="K71" t="s">
        <v>540</v>
      </c>
    </row>
    <row r="72" spans="1:11" x14ac:dyDescent="0.25">
      <c r="A72">
        <v>1850</v>
      </c>
      <c r="B72" t="s">
        <v>541</v>
      </c>
      <c r="D72" s="10" t="e">
        <f>(Table_General_elections_edit[[#This Row],[Column1]]/Table_General_elections_edit[[#This Row],[Estimated Total]])*100</f>
        <v>#DIV/0!</v>
      </c>
      <c r="E72" t="s">
        <v>542</v>
      </c>
      <c r="G72" s="10" t="e">
        <f>(Table_General_elections_edit[[#This Row],[Column2]]/Table_General_elections_edit[[#This Row],[Estimated Total]])*100</f>
        <v>#DIV/0!</v>
      </c>
      <c r="I72" t="s">
        <v>214</v>
      </c>
      <c r="J72" t="s">
        <v>214</v>
      </c>
      <c r="K72" t="s">
        <v>543</v>
      </c>
    </row>
    <row r="73" spans="1:11" x14ac:dyDescent="0.25">
      <c r="A73">
        <v>1848</v>
      </c>
      <c r="B73" t="s">
        <v>544</v>
      </c>
      <c r="D73" s="10" t="e">
        <f>(Table_General_elections_edit[[#This Row],[Column1]]/Table_General_elections_edit[[#This Row],[Estimated Total]])*100</f>
        <v>#DIV/0!</v>
      </c>
      <c r="E73" t="s">
        <v>214</v>
      </c>
      <c r="G73" s="10" t="e">
        <f>(Table_General_elections_edit[[#This Row],[Column2]]/Table_General_elections_edit[[#This Row],[Estimated Total]])*100</f>
        <v>#DIV/0!</v>
      </c>
      <c r="I73" t="s">
        <v>214</v>
      </c>
      <c r="J73" t="s">
        <v>214</v>
      </c>
      <c r="K73" t="s">
        <v>545</v>
      </c>
    </row>
    <row r="74" spans="1:11" x14ac:dyDescent="0.25">
      <c r="A74">
        <v>1846</v>
      </c>
      <c r="B74" t="s">
        <v>546</v>
      </c>
      <c r="D74" s="10" t="e">
        <f>(Table_General_elections_edit[[#This Row],[Column1]]/Table_General_elections_edit[[#This Row],[Estimated Total]])*100</f>
        <v>#DIV/0!</v>
      </c>
      <c r="E74" t="s">
        <v>547</v>
      </c>
      <c r="G74" s="10" t="e">
        <f>(Table_General_elections_edit[[#This Row],[Column2]]/Table_General_elections_edit[[#This Row],[Estimated Total]])*100</f>
        <v>#DIV/0!</v>
      </c>
      <c r="I74" t="s">
        <v>214</v>
      </c>
      <c r="J74" t="s">
        <v>214</v>
      </c>
      <c r="K74" t="s">
        <v>548</v>
      </c>
    </row>
    <row r="75" spans="1:11" x14ac:dyDescent="0.25">
      <c r="A75">
        <v>1844</v>
      </c>
      <c r="B75" t="s">
        <v>549</v>
      </c>
      <c r="D75" s="10" t="e">
        <f>(Table_General_elections_edit[[#This Row],[Column1]]/Table_General_elections_edit[[#This Row],[Estimated Total]])*100</f>
        <v>#DIV/0!</v>
      </c>
      <c r="E75" t="s">
        <v>550</v>
      </c>
      <c r="G75" s="10" t="e">
        <f>(Table_General_elections_edit[[#This Row],[Column2]]/Table_General_elections_edit[[#This Row],[Estimated Total]])*100</f>
        <v>#DIV/0!</v>
      </c>
      <c r="I75" t="s">
        <v>214</v>
      </c>
      <c r="J75" t="s">
        <v>214</v>
      </c>
      <c r="K75" t="s">
        <v>551</v>
      </c>
    </row>
    <row r="76" spans="1:11" x14ac:dyDescent="0.25">
      <c r="A76">
        <v>1842</v>
      </c>
      <c r="B76" t="s">
        <v>552</v>
      </c>
      <c r="D76" s="10" t="e">
        <f>(Table_General_elections_edit[[#This Row],[Column1]]/Table_General_elections_edit[[#This Row],[Estimated Total]])*100</f>
        <v>#DIV/0!</v>
      </c>
      <c r="E76" t="s">
        <v>553</v>
      </c>
      <c r="G76" s="10" t="e">
        <f>(Table_General_elections_edit[[#This Row],[Column2]]/Table_General_elections_edit[[#This Row],[Estimated Total]])*100</f>
        <v>#DIV/0!</v>
      </c>
      <c r="I76" t="s">
        <v>214</v>
      </c>
      <c r="J76" t="s">
        <v>214</v>
      </c>
      <c r="K76" t="s">
        <v>554</v>
      </c>
    </row>
    <row r="77" spans="1:11" x14ac:dyDescent="0.25">
      <c r="A77">
        <v>1840</v>
      </c>
      <c r="B77" t="s">
        <v>555</v>
      </c>
      <c r="D77" s="10" t="e">
        <f>(Table_General_elections_edit[[#This Row],[Column1]]/Table_General_elections_edit[[#This Row],[Estimated Total]])*100</f>
        <v>#DIV/0!</v>
      </c>
      <c r="E77" t="s">
        <v>214</v>
      </c>
      <c r="G77" s="10" t="e">
        <f>(Table_General_elections_edit[[#This Row],[Column2]]/Table_General_elections_edit[[#This Row],[Estimated Total]])*100</f>
        <v>#DIV/0!</v>
      </c>
      <c r="I77" t="s">
        <v>214</v>
      </c>
      <c r="J77" t="s">
        <v>214</v>
      </c>
      <c r="K77" t="s">
        <v>556</v>
      </c>
    </row>
    <row r="78" spans="1:11" x14ac:dyDescent="0.25">
      <c r="A78">
        <v>1838</v>
      </c>
      <c r="B78" t="s">
        <v>557</v>
      </c>
      <c r="D78" s="10" t="e">
        <f>(Table_General_elections_edit[[#This Row],[Column1]]/Table_General_elections_edit[[#This Row],[Estimated Total]])*100</f>
        <v>#DIV/0!</v>
      </c>
      <c r="E78" t="s">
        <v>214</v>
      </c>
      <c r="G78" s="10" t="e">
        <f>(Table_General_elections_edit[[#This Row],[Column2]]/Table_General_elections_edit[[#This Row],[Estimated Total]])*100</f>
        <v>#DIV/0!</v>
      </c>
      <c r="I78" t="s">
        <v>214</v>
      </c>
      <c r="J78" t="s">
        <v>214</v>
      </c>
      <c r="K78" t="s">
        <v>558</v>
      </c>
    </row>
    <row r="79" spans="1:11" x14ac:dyDescent="0.25">
      <c r="A79">
        <v>1836</v>
      </c>
      <c r="B79" t="s">
        <v>559</v>
      </c>
      <c r="D79" s="10" t="e">
        <f>(Table_General_elections_edit[[#This Row],[Column1]]/Table_General_elections_edit[[#This Row],[Estimated Total]])*100</f>
        <v>#DIV/0!</v>
      </c>
      <c r="E79" t="s">
        <v>214</v>
      </c>
      <c r="G79" s="10" t="e">
        <f>(Table_General_elections_edit[[#This Row],[Column2]]/Table_General_elections_edit[[#This Row],[Estimated Total]])*100</f>
        <v>#DIV/0!</v>
      </c>
      <c r="I79" t="s">
        <v>214</v>
      </c>
      <c r="J79" t="s">
        <v>214</v>
      </c>
      <c r="K79" t="s">
        <v>560</v>
      </c>
    </row>
    <row r="80" spans="1:11" x14ac:dyDescent="0.25">
      <c r="A80">
        <v>1834</v>
      </c>
      <c r="B80" t="s">
        <v>561</v>
      </c>
      <c r="D80" s="10" t="e">
        <f>(Table_General_elections_edit[[#This Row],[Column1]]/Table_General_elections_edit[[#This Row],[Estimated Total]])*100</f>
        <v>#DIV/0!</v>
      </c>
      <c r="E80" t="s">
        <v>214</v>
      </c>
      <c r="G80" s="10" t="e">
        <f>(Table_General_elections_edit[[#This Row],[Column2]]/Table_General_elections_edit[[#This Row],[Estimated Total]])*100</f>
        <v>#DIV/0!</v>
      </c>
      <c r="I80" t="s">
        <v>214</v>
      </c>
      <c r="J80" t="s">
        <v>214</v>
      </c>
      <c r="K80" t="s">
        <v>562</v>
      </c>
    </row>
    <row r="81" spans="1:11" x14ac:dyDescent="0.25">
      <c r="A81">
        <v>1832</v>
      </c>
      <c r="B81" t="s">
        <v>563</v>
      </c>
      <c r="D81" s="10" t="e">
        <f>(Table_General_elections_edit[[#This Row],[Column1]]/Table_General_elections_edit[[#This Row],[Estimated Total]])*100</f>
        <v>#DIV/0!</v>
      </c>
      <c r="E81" t="s">
        <v>214</v>
      </c>
      <c r="G81" s="10" t="e">
        <f>(Table_General_elections_edit[[#This Row],[Column2]]/Table_General_elections_edit[[#This Row],[Estimated Total]])*100</f>
        <v>#DIV/0!</v>
      </c>
      <c r="I81" t="s">
        <v>214</v>
      </c>
      <c r="J81" t="s">
        <v>214</v>
      </c>
      <c r="K81" t="s">
        <v>564</v>
      </c>
    </row>
    <row r="82" spans="1:11" x14ac:dyDescent="0.25">
      <c r="A82">
        <v>1830</v>
      </c>
      <c r="B82" t="s">
        <v>565</v>
      </c>
      <c r="D82" s="10" t="e">
        <f>(Table_General_elections_edit[[#This Row],[Column1]]/Table_General_elections_edit[[#This Row],[Estimated Total]])*100</f>
        <v>#DIV/0!</v>
      </c>
      <c r="E82" t="s">
        <v>214</v>
      </c>
      <c r="G82" s="10" t="e">
        <f>(Table_General_elections_edit[[#This Row],[Column2]]/Table_General_elections_edit[[#This Row],[Estimated Total]])*100</f>
        <v>#DIV/0!</v>
      </c>
      <c r="I82" t="s">
        <v>214</v>
      </c>
      <c r="J82" t="s">
        <v>214</v>
      </c>
      <c r="K82" t="s">
        <v>566</v>
      </c>
    </row>
    <row r="83" spans="1:11" x14ac:dyDescent="0.25">
      <c r="A83">
        <v>1828</v>
      </c>
      <c r="B83" t="s">
        <v>567</v>
      </c>
      <c r="D83" s="10" t="e">
        <f>(Table_General_elections_edit[[#This Row],[Column1]]/Table_General_elections_edit[[#This Row],[Estimated Total]])*100</f>
        <v>#DIV/0!</v>
      </c>
      <c r="E83" t="s">
        <v>214</v>
      </c>
      <c r="G83" s="10" t="e">
        <f>(Table_General_elections_edit[[#This Row],[Column2]]/Table_General_elections_edit[[#This Row],[Estimated Total]])*100</f>
        <v>#DIV/0!</v>
      </c>
      <c r="I83" t="s">
        <v>214</v>
      </c>
      <c r="J83" t="s">
        <v>214</v>
      </c>
      <c r="K83" t="s">
        <v>568</v>
      </c>
    </row>
    <row r="84" spans="1:11" x14ac:dyDescent="0.25">
      <c r="A84">
        <v>1826</v>
      </c>
      <c r="B84" t="s">
        <v>569</v>
      </c>
      <c r="D84" s="10" t="e">
        <f>(Table_General_elections_edit[[#This Row],[Column1]]/Table_General_elections_edit[[#This Row],[Estimated Total]])*100</f>
        <v>#DIV/0!</v>
      </c>
      <c r="E84" t="s">
        <v>214</v>
      </c>
      <c r="G84" s="10" t="e">
        <f>(Table_General_elections_edit[[#This Row],[Column2]]/Table_General_elections_edit[[#This Row],[Estimated Total]])*100</f>
        <v>#DIV/0!</v>
      </c>
      <c r="I84" t="s">
        <v>214</v>
      </c>
      <c r="J84" t="s">
        <v>214</v>
      </c>
      <c r="K84" t="s">
        <v>570</v>
      </c>
    </row>
    <row r="85" spans="1:11" x14ac:dyDescent="0.25">
      <c r="A85">
        <v>1824</v>
      </c>
      <c r="B85" t="s">
        <v>571</v>
      </c>
      <c r="D85" s="10" t="e">
        <f>(Table_General_elections_edit[[#This Row],[Column1]]/Table_General_elections_edit[[#This Row],[Estimated Total]])*100</f>
        <v>#DIV/0!</v>
      </c>
      <c r="E85" t="s">
        <v>214</v>
      </c>
      <c r="G85" s="10" t="e">
        <f>(Table_General_elections_edit[[#This Row],[Column2]]/Table_General_elections_edit[[#This Row],[Estimated Total]])*100</f>
        <v>#DIV/0!</v>
      </c>
      <c r="I85" t="s">
        <v>214</v>
      </c>
      <c r="J85" t="s">
        <v>214</v>
      </c>
      <c r="K85" t="s">
        <v>572</v>
      </c>
    </row>
    <row r="86" spans="1:11" x14ac:dyDescent="0.25">
      <c r="A86">
        <v>1822</v>
      </c>
      <c r="B86" t="s">
        <v>573</v>
      </c>
      <c r="D86" s="10" t="e">
        <f>(Table_General_elections_edit[[#This Row],[Column1]]/Table_General_elections_edit[[#This Row],[Estimated Total]])*100</f>
        <v>#DIV/0!</v>
      </c>
      <c r="E86" t="s">
        <v>214</v>
      </c>
      <c r="G86" s="10" t="e">
        <f>(Table_General_elections_edit[[#This Row],[Column2]]/Table_General_elections_edit[[#This Row],[Estimated Total]])*100</f>
        <v>#DIV/0!</v>
      </c>
      <c r="I86" t="s">
        <v>214</v>
      </c>
      <c r="J86" t="s">
        <v>214</v>
      </c>
      <c r="K86" t="s">
        <v>574</v>
      </c>
    </row>
    <row r="87" spans="1:11" x14ac:dyDescent="0.25">
      <c r="A87">
        <v>1820</v>
      </c>
      <c r="B87" t="s">
        <v>575</v>
      </c>
      <c r="D87" s="10" t="e">
        <f>(Table_General_elections_edit[[#This Row],[Column1]]/Table_General_elections_edit[[#This Row],[Estimated Total]])*100</f>
        <v>#DIV/0!</v>
      </c>
      <c r="E87" t="s">
        <v>214</v>
      </c>
      <c r="G87" s="10" t="e">
        <f>(Table_General_elections_edit[[#This Row],[Column2]]/Table_General_elections_edit[[#This Row],[Estimated Total]])*100</f>
        <v>#DIV/0!</v>
      </c>
      <c r="I87" t="s">
        <v>214</v>
      </c>
      <c r="J87" t="s">
        <v>214</v>
      </c>
      <c r="K87" t="s">
        <v>576</v>
      </c>
    </row>
    <row r="88" spans="1:11" x14ac:dyDescent="0.25">
      <c r="A88">
        <v>1818</v>
      </c>
      <c r="B88" t="s">
        <v>577</v>
      </c>
      <c r="D88" s="10" t="e">
        <f>(Table_General_elections_edit[[#This Row],[Column1]]/Table_General_elections_edit[[#This Row],[Estimated Total]])*100</f>
        <v>#DIV/0!</v>
      </c>
      <c r="E88" t="s">
        <v>214</v>
      </c>
      <c r="G88" s="10" t="e">
        <f>(Table_General_elections_edit[[#This Row],[Column2]]/Table_General_elections_edit[[#This Row],[Estimated Total]])*100</f>
        <v>#DIV/0!</v>
      </c>
      <c r="I88" t="s">
        <v>214</v>
      </c>
      <c r="J88" t="s">
        <v>214</v>
      </c>
      <c r="K88" t="s">
        <v>578</v>
      </c>
    </row>
    <row r="89" spans="1:11" x14ac:dyDescent="0.25">
      <c r="A89">
        <v>1816</v>
      </c>
      <c r="B89" t="s">
        <v>579</v>
      </c>
      <c r="D89" s="10" t="e">
        <f>(Table_General_elections_edit[[#This Row],[Column1]]/Table_General_elections_edit[[#This Row],[Estimated Total]])*100</f>
        <v>#DIV/0!</v>
      </c>
      <c r="E89" t="s">
        <v>214</v>
      </c>
      <c r="G89" s="10" t="e">
        <f>(Table_General_elections_edit[[#This Row],[Column2]]/Table_General_elections_edit[[#This Row],[Estimated Total]])*100</f>
        <v>#DIV/0!</v>
      </c>
      <c r="I89" t="s">
        <v>214</v>
      </c>
      <c r="J89" t="s">
        <v>214</v>
      </c>
      <c r="K89" t="s">
        <v>580</v>
      </c>
    </row>
    <row r="90" spans="1:11" x14ac:dyDescent="0.25">
      <c r="A90">
        <v>1814</v>
      </c>
      <c r="B90" t="s">
        <v>581</v>
      </c>
      <c r="D90" s="10" t="e">
        <f>(Table_General_elections_edit[[#This Row],[Column1]]/Table_General_elections_edit[[#This Row],[Estimated Total]])*100</f>
        <v>#DIV/0!</v>
      </c>
      <c r="E90" t="s">
        <v>214</v>
      </c>
      <c r="G90" s="10" t="e">
        <f>(Table_General_elections_edit[[#This Row],[Column2]]/Table_General_elections_edit[[#This Row],[Estimated Total]])*100</f>
        <v>#DIV/0!</v>
      </c>
      <c r="I90" t="s">
        <v>214</v>
      </c>
      <c r="J90" t="s">
        <v>214</v>
      </c>
      <c r="K90" t="s">
        <v>582</v>
      </c>
    </row>
    <row r="91" spans="1:11" x14ac:dyDescent="0.25">
      <c r="A91">
        <v>1812</v>
      </c>
      <c r="B91" t="s">
        <v>583</v>
      </c>
      <c r="D91" s="10" t="e">
        <f>(Table_General_elections_edit[[#This Row],[Column1]]/Table_General_elections_edit[[#This Row],[Estimated Total]])*100</f>
        <v>#DIV/0!</v>
      </c>
      <c r="E91" t="s">
        <v>214</v>
      </c>
      <c r="G91" s="10" t="e">
        <f>(Table_General_elections_edit[[#This Row],[Column2]]/Table_General_elections_edit[[#This Row],[Estimated Total]])*100</f>
        <v>#DIV/0!</v>
      </c>
      <c r="I91" t="s">
        <v>214</v>
      </c>
      <c r="J91" t="s">
        <v>214</v>
      </c>
      <c r="K91" t="s">
        <v>584</v>
      </c>
    </row>
    <row r="92" spans="1:11" x14ac:dyDescent="0.25">
      <c r="A92">
        <v>1810</v>
      </c>
      <c r="B92" t="s">
        <v>585</v>
      </c>
      <c r="D92" s="10" t="e">
        <f>(Table_General_elections_edit[[#This Row],[Column1]]/Table_General_elections_edit[[#This Row],[Estimated Total]])*100</f>
        <v>#DIV/0!</v>
      </c>
      <c r="E92" t="s">
        <v>214</v>
      </c>
      <c r="G92" s="10" t="e">
        <f>(Table_General_elections_edit[[#This Row],[Column2]]/Table_General_elections_edit[[#This Row],[Estimated Total]])*100</f>
        <v>#DIV/0!</v>
      </c>
      <c r="I92" t="s">
        <v>214</v>
      </c>
      <c r="J92" t="s">
        <v>214</v>
      </c>
      <c r="K92" t="s">
        <v>586</v>
      </c>
    </row>
    <row r="93" spans="1:11" x14ac:dyDescent="0.25">
      <c r="A93">
        <v>1808</v>
      </c>
      <c r="B93" t="s">
        <v>587</v>
      </c>
      <c r="D93" s="10" t="e">
        <f>(Table_General_elections_edit[[#This Row],[Column1]]/Table_General_elections_edit[[#This Row],[Estimated Total]])*100</f>
        <v>#DIV/0!</v>
      </c>
      <c r="E93" t="s">
        <v>214</v>
      </c>
      <c r="G93" s="10" t="e">
        <f>(Table_General_elections_edit[[#This Row],[Column2]]/Table_General_elections_edit[[#This Row],[Estimated Total]])*100</f>
        <v>#DIV/0!</v>
      </c>
      <c r="I93" t="s">
        <v>214</v>
      </c>
      <c r="J93" t="s">
        <v>214</v>
      </c>
      <c r="K93" t="s">
        <v>588</v>
      </c>
    </row>
    <row r="94" spans="1:11" x14ac:dyDescent="0.25">
      <c r="A94">
        <v>1807</v>
      </c>
      <c r="B94" t="s">
        <v>589</v>
      </c>
      <c r="D94" s="10" t="e">
        <f>(Table_General_elections_edit[[#This Row],[Column1]]/Table_General_elections_edit[[#This Row],[Estimated Total]])*100</f>
        <v>#DIV/0!</v>
      </c>
      <c r="E94" t="s">
        <v>214</v>
      </c>
      <c r="G94" s="10" t="e">
        <f>(Table_General_elections_edit[[#This Row],[Column2]]/Table_General_elections_edit[[#This Row],[Estimated Total]])*100</f>
        <v>#DIV/0!</v>
      </c>
      <c r="I94" t="s">
        <v>214</v>
      </c>
      <c r="J94" t="s">
        <v>214</v>
      </c>
      <c r="K94" t="s">
        <v>590</v>
      </c>
    </row>
    <row r="95" spans="1:11" x14ac:dyDescent="0.25">
      <c r="A95">
        <v>1806</v>
      </c>
      <c r="B95" t="s">
        <v>591</v>
      </c>
      <c r="D95" s="10" t="e">
        <f>(Table_General_elections_edit[[#This Row],[Column1]]/Table_General_elections_edit[[#This Row],[Estimated Total]])*100</f>
        <v>#DIV/0!</v>
      </c>
      <c r="E95" t="s">
        <v>214</v>
      </c>
      <c r="G95" s="10" t="e">
        <f>(Table_General_elections_edit[[#This Row],[Column2]]/Table_General_elections_edit[[#This Row],[Estimated Total]])*100</f>
        <v>#DIV/0!</v>
      </c>
      <c r="I95" t="s">
        <v>214</v>
      </c>
      <c r="J95" t="s">
        <v>214</v>
      </c>
    </row>
    <row r="96" spans="1:11" x14ac:dyDescent="0.25">
      <c r="A96">
        <v>1803</v>
      </c>
      <c r="B96" t="s">
        <v>592</v>
      </c>
      <c r="D96" s="10" t="e">
        <f>(Table_General_elections_edit[[#This Row],[Column1]]/Table_General_elections_edit[[#This Row],[Estimated Total]])*100</f>
        <v>#DIV/0!</v>
      </c>
      <c r="E96" t="s">
        <v>214</v>
      </c>
      <c r="G96" s="10" t="e">
        <f>(Table_General_elections_edit[[#This Row],[Column2]]/Table_General_elections_edit[[#This Row],[Estimated Total]])*100</f>
        <v>#DIV/0!</v>
      </c>
      <c r="I96" t="s">
        <v>214</v>
      </c>
      <c r="J96" t="s">
        <v>214</v>
      </c>
      <c r="K96" t="s">
        <v>214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9D9F-3166-44B1-82B6-44B5A3CBDB16}">
  <dimension ref="A1:N23"/>
  <sheetViews>
    <sheetView workbookViewId="0">
      <selection sqref="A1:N23"/>
    </sheetView>
  </sheetViews>
  <sheetFormatPr defaultRowHeight="15" x14ac:dyDescent="0.25"/>
  <cols>
    <col min="1" max="1" width="8.85546875" bestFit="1" customWidth="1"/>
    <col min="2" max="2" width="20.28515625" bestFit="1" customWidth="1"/>
    <col min="3" max="3" width="15" bestFit="1" customWidth="1"/>
    <col min="4" max="4" width="16.140625" bestFit="1" customWidth="1"/>
    <col min="5" max="5" width="15.7109375" bestFit="1" customWidth="1"/>
    <col min="6" max="6" width="12" bestFit="1" customWidth="1"/>
    <col min="7" max="7" width="24.85546875" bestFit="1" customWidth="1"/>
    <col min="8" max="8" width="20.28515625" bestFit="1" customWidth="1"/>
    <col min="9" max="9" width="21.28515625" bestFit="1" customWidth="1"/>
    <col min="10" max="10" width="20.85546875" bestFit="1" customWidth="1"/>
    <col min="11" max="11" width="17.140625" bestFit="1" customWidth="1"/>
    <col min="12" max="12" width="14.85546875" bestFit="1" customWidth="1"/>
    <col min="13" max="13" width="11.28515625" bestFit="1" customWidth="1"/>
    <col min="14" max="14" width="6.28515625" bestFit="1" customWidth="1"/>
  </cols>
  <sheetData>
    <row r="1" spans="1:14" x14ac:dyDescent="0.25">
      <c r="A1" t="s">
        <v>0</v>
      </c>
      <c r="B1" t="s">
        <v>593</v>
      </c>
      <c r="C1" t="s">
        <v>594</v>
      </c>
      <c r="D1" t="s">
        <v>595</v>
      </c>
      <c r="E1" t="s">
        <v>596</v>
      </c>
      <c r="F1" t="s">
        <v>597</v>
      </c>
      <c r="G1" t="s">
        <v>598</v>
      </c>
      <c r="H1" t="s">
        <v>599</v>
      </c>
      <c r="I1" t="s">
        <v>600</v>
      </c>
      <c r="J1" t="s">
        <v>601</v>
      </c>
      <c r="K1" t="s">
        <v>602</v>
      </c>
      <c r="L1" t="s">
        <v>603</v>
      </c>
      <c r="M1" t="s">
        <v>604</v>
      </c>
      <c r="N1" t="s">
        <v>605</v>
      </c>
    </row>
    <row r="2" spans="1:14" x14ac:dyDescent="0.25">
      <c r="A2" t="s">
        <v>0</v>
      </c>
      <c r="B2" t="s">
        <v>606</v>
      </c>
      <c r="C2" t="s">
        <v>606</v>
      </c>
      <c r="D2" t="s">
        <v>606</v>
      </c>
      <c r="E2" t="s">
        <v>606</v>
      </c>
      <c r="F2" t="s">
        <v>606</v>
      </c>
      <c r="G2" t="s">
        <v>607</v>
      </c>
      <c r="H2" t="s">
        <v>607</v>
      </c>
      <c r="I2" t="s">
        <v>607</v>
      </c>
      <c r="J2" t="s">
        <v>607</v>
      </c>
      <c r="K2" t="s">
        <v>607</v>
      </c>
      <c r="L2" t="s">
        <v>352</v>
      </c>
      <c r="M2" t="s">
        <v>352</v>
      </c>
      <c r="N2" t="s">
        <v>605</v>
      </c>
    </row>
    <row r="3" spans="1:14" x14ac:dyDescent="0.25">
      <c r="A3" t="s">
        <v>0</v>
      </c>
      <c r="B3" t="s">
        <v>608</v>
      </c>
      <c r="C3" t="s">
        <v>207</v>
      </c>
      <c r="D3" t="s">
        <v>207</v>
      </c>
      <c r="E3" t="s">
        <v>1</v>
      </c>
      <c r="F3" t="s">
        <v>211</v>
      </c>
      <c r="G3" t="s">
        <v>608</v>
      </c>
      <c r="H3" t="s">
        <v>207</v>
      </c>
      <c r="I3" t="s">
        <v>207</v>
      </c>
      <c r="J3" t="s">
        <v>1</v>
      </c>
      <c r="K3" t="s">
        <v>211</v>
      </c>
      <c r="L3" t="s">
        <v>1</v>
      </c>
      <c r="M3" t="s">
        <v>211</v>
      </c>
      <c r="N3" t="s">
        <v>605</v>
      </c>
    </row>
    <row r="4" spans="1:14" x14ac:dyDescent="0.25">
      <c r="A4" t="s">
        <v>609</v>
      </c>
      <c r="B4" t="s">
        <v>610</v>
      </c>
      <c r="D4" t="s">
        <v>215</v>
      </c>
      <c r="E4" t="s">
        <v>611</v>
      </c>
      <c r="F4" t="s">
        <v>612</v>
      </c>
      <c r="G4" t="s">
        <v>613</v>
      </c>
      <c r="I4" t="s">
        <v>136</v>
      </c>
      <c r="J4" t="s">
        <v>614</v>
      </c>
      <c r="K4" t="s">
        <v>615</v>
      </c>
      <c r="L4" t="s">
        <v>616</v>
      </c>
      <c r="M4" t="s">
        <v>617</v>
      </c>
      <c r="N4" t="s">
        <v>214</v>
      </c>
    </row>
    <row r="5" spans="1:14" x14ac:dyDescent="0.25">
      <c r="A5" t="s">
        <v>618</v>
      </c>
      <c r="B5" t="s">
        <v>619</v>
      </c>
      <c r="D5" t="s">
        <v>136</v>
      </c>
      <c r="E5" t="s">
        <v>620</v>
      </c>
      <c r="F5" t="s">
        <v>621</v>
      </c>
      <c r="G5" t="s">
        <v>610</v>
      </c>
      <c r="I5" t="s">
        <v>215</v>
      </c>
      <c r="J5" t="s">
        <v>622</v>
      </c>
      <c r="K5" t="s">
        <v>623</v>
      </c>
      <c r="L5" t="s">
        <v>624</v>
      </c>
      <c r="M5" t="s">
        <v>625</v>
      </c>
      <c r="N5" t="s">
        <v>214</v>
      </c>
    </row>
    <row r="6" spans="1:14" x14ac:dyDescent="0.25">
      <c r="A6" t="s">
        <v>626</v>
      </c>
      <c r="B6" t="s">
        <v>619</v>
      </c>
      <c r="D6" t="s">
        <v>136</v>
      </c>
      <c r="E6" t="s">
        <v>627</v>
      </c>
      <c r="F6" t="s">
        <v>628</v>
      </c>
      <c r="G6" t="s">
        <v>629</v>
      </c>
      <c r="I6" t="s">
        <v>215</v>
      </c>
      <c r="J6" t="s">
        <v>630</v>
      </c>
      <c r="K6" t="s">
        <v>631</v>
      </c>
      <c r="L6" t="s">
        <v>632</v>
      </c>
      <c r="M6" t="s">
        <v>633</v>
      </c>
      <c r="N6" t="s">
        <v>214</v>
      </c>
    </row>
    <row r="7" spans="1:14" x14ac:dyDescent="0.25">
      <c r="A7" t="s">
        <v>634</v>
      </c>
      <c r="B7" t="s">
        <v>635</v>
      </c>
      <c r="D7" t="s">
        <v>215</v>
      </c>
      <c r="E7" t="s">
        <v>636</v>
      </c>
      <c r="F7" t="s">
        <v>637</v>
      </c>
      <c r="G7" t="s">
        <v>619</v>
      </c>
      <c r="I7" t="s">
        <v>136</v>
      </c>
      <c r="J7" t="s">
        <v>638</v>
      </c>
      <c r="K7" t="s">
        <v>639</v>
      </c>
      <c r="L7" t="s">
        <v>640</v>
      </c>
      <c r="M7" t="s">
        <v>641</v>
      </c>
      <c r="N7" t="s">
        <v>214</v>
      </c>
    </row>
    <row r="8" spans="1:14" x14ac:dyDescent="0.25">
      <c r="A8" t="s">
        <v>642</v>
      </c>
      <c r="B8" t="s">
        <v>643</v>
      </c>
      <c r="D8" t="s">
        <v>136</v>
      </c>
      <c r="E8" t="s">
        <v>644</v>
      </c>
      <c r="F8" t="s">
        <v>645</v>
      </c>
      <c r="G8" t="s">
        <v>646</v>
      </c>
      <c r="I8" t="s">
        <v>215</v>
      </c>
      <c r="J8" t="s">
        <v>647</v>
      </c>
      <c r="K8" t="s">
        <v>648</v>
      </c>
      <c r="N8" t="s">
        <v>214</v>
      </c>
    </row>
    <row r="9" spans="1:14" x14ac:dyDescent="0.25">
      <c r="A9" t="s">
        <v>649</v>
      </c>
      <c r="B9" t="s">
        <v>650</v>
      </c>
      <c r="D9" t="s">
        <v>136</v>
      </c>
      <c r="E9" t="s">
        <v>651</v>
      </c>
      <c r="F9" t="s">
        <v>652</v>
      </c>
      <c r="G9" t="s">
        <v>653</v>
      </c>
      <c r="I9" t="s">
        <v>215</v>
      </c>
      <c r="J9" t="s">
        <v>654</v>
      </c>
      <c r="K9" t="s">
        <v>655</v>
      </c>
      <c r="N9" t="s">
        <v>214</v>
      </c>
    </row>
    <row r="10" spans="1:14" x14ac:dyDescent="0.25">
      <c r="A10" t="s">
        <v>656</v>
      </c>
      <c r="B10" t="s">
        <v>657</v>
      </c>
      <c r="D10" t="s">
        <v>136</v>
      </c>
      <c r="E10" t="s">
        <v>658</v>
      </c>
      <c r="F10" t="s">
        <v>659</v>
      </c>
      <c r="G10" t="s">
        <v>660</v>
      </c>
      <c r="I10" t="s">
        <v>215</v>
      </c>
      <c r="J10" t="s">
        <v>661</v>
      </c>
      <c r="K10" t="s">
        <v>662</v>
      </c>
      <c r="L10" t="s">
        <v>663</v>
      </c>
      <c r="M10" t="s">
        <v>664</v>
      </c>
      <c r="N10" t="s">
        <v>214</v>
      </c>
    </row>
    <row r="11" spans="1:14" x14ac:dyDescent="0.25">
      <c r="A11" t="s">
        <v>665</v>
      </c>
      <c r="B11" t="s">
        <v>657</v>
      </c>
      <c r="D11" t="s">
        <v>136</v>
      </c>
      <c r="E11" t="s">
        <v>666</v>
      </c>
      <c r="F11" t="s">
        <v>667</v>
      </c>
      <c r="G11" t="s">
        <v>668</v>
      </c>
      <c r="I11" t="s">
        <v>215</v>
      </c>
      <c r="J11" t="s">
        <v>669</v>
      </c>
      <c r="K11" t="s">
        <v>670</v>
      </c>
      <c r="N11" t="s">
        <v>214</v>
      </c>
    </row>
    <row r="12" spans="1:14" x14ac:dyDescent="0.25">
      <c r="A12" t="s">
        <v>671</v>
      </c>
      <c r="B12" t="s">
        <v>672</v>
      </c>
      <c r="D12" t="s">
        <v>215</v>
      </c>
      <c r="E12" t="s">
        <v>673</v>
      </c>
      <c r="F12" t="s">
        <v>674</v>
      </c>
      <c r="G12" t="s">
        <v>657</v>
      </c>
      <c r="I12" t="s">
        <v>136</v>
      </c>
      <c r="J12" t="s">
        <v>675</v>
      </c>
      <c r="K12" t="s">
        <v>676</v>
      </c>
      <c r="N12" t="s">
        <v>214</v>
      </c>
    </row>
    <row r="13" spans="1:14" x14ac:dyDescent="0.25">
      <c r="A13" t="s">
        <v>677</v>
      </c>
      <c r="B13" t="s">
        <v>672</v>
      </c>
      <c r="D13" t="s">
        <v>215</v>
      </c>
      <c r="E13" t="s">
        <v>678</v>
      </c>
      <c r="F13" t="s">
        <v>679</v>
      </c>
      <c r="G13" t="s">
        <v>680</v>
      </c>
      <c r="I13" t="s">
        <v>136</v>
      </c>
      <c r="J13" t="s">
        <v>681</v>
      </c>
      <c r="K13" t="s">
        <v>682</v>
      </c>
      <c r="N13" t="s">
        <v>214</v>
      </c>
    </row>
    <row r="14" spans="1:14" x14ac:dyDescent="0.25">
      <c r="A14" t="s">
        <v>683</v>
      </c>
      <c r="B14" t="s">
        <v>680</v>
      </c>
      <c r="D14" t="s">
        <v>136</v>
      </c>
      <c r="E14" t="s">
        <v>684</v>
      </c>
      <c r="F14" t="s">
        <v>685</v>
      </c>
      <c r="G14" t="s">
        <v>686</v>
      </c>
      <c r="I14" t="s">
        <v>215</v>
      </c>
      <c r="J14" t="s">
        <v>687</v>
      </c>
      <c r="K14" t="s">
        <v>688</v>
      </c>
      <c r="L14" t="s">
        <v>689</v>
      </c>
      <c r="M14" t="s">
        <v>690</v>
      </c>
      <c r="N14" t="s">
        <v>214</v>
      </c>
    </row>
    <row r="15" spans="1:14" x14ac:dyDescent="0.25">
      <c r="A15" t="s">
        <v>691</v>
      </c>
      <c r="B15" t="s">
        <v>686</v>
      </c>
      <c r="D15" t="s">
        <v>215</v>
      </c>
      <c r="E15" t="s">
        <v>692</v>
      </c>
      <c r="F15" t="s">
        <v>693</v>
      </c>
      <c r="G15" t="s">
        <v>680</v>
      </c>
      <c r="I15" t="s">
        <v>136</v>
      </c>
      <c r="J15" t="s">
        <v>694</v>
      </c>
      <c r="K15" t="s">
        <v>695</v>
      </c>
      <c r="L15" t="s">
        <v>696</v>
      </c>
      <c r="M15" t="s">
        <v>697</v>
      </c>
      <c r="N15" t="s">
        <v>214</v>
      </c>
    </row>
    <row r="16" spans="1:14" x14ac:dyDescent="0.25">
      <c r="A16" t="s">
        <v>698</v>
      </c>
      <c r="B16" t="s">
        <v>686</v>
      </c>
      <c r="D16" t="s">
        <v>215</v>
      </c>
      <c r="E16" t="s">
        <v>699</v>
      </c>
      <c r="F16" t="s">
        <v>700</v>
      </c>
      <c r="G16" t="s">
        <v>701</v>
      </c>
      <c r="I16" t="s">
        <v>136</v>
      </c>
      <c r="J16" t="s">
        <v>702</v>
      </c>
      <c r="K16" t="s">
        <v>703</v>
      </c>
      <c r="L16" t="s">
        <v>704</v>
      </c>
      <c r="M16" t="s">
        <v>705</v>
      </c>
      <c r="N16" t="s">
        <v>214</v>
      </c>
    </row>
    <row r="17" spans="1:14" x14ac:dyDescent="0.25">
      <c r="A17" t="s">
        <v>706</v>
      </c>
      <c r="B17" t="s">
        <v>686</v>
      </c>
      <c r="D17" t="s">
        <v>215</v>
      </c>
      <c r="E17" t="s">
        <v>707</v>
      </c>
      <c r="F17" t="s">
        <v>708</v>
      </c>
      <c r="G17" t="s">
        <v>709</v>
      </c>
      <c r="I17" t="s">
        <v>136</v>
      </c>
      <c r="J17" t="s">
        <v>710</v>
      </c>
      <c r="K17" t="s">
        <v>711</v>
      </c>
      <c r="L17" t="s">
        <v>712</v>
      </c>
      <c r="M17" t="s">
        <v>713</v>
      </c>
      <c r="N17" t="s">
        <v>214</v>
      </c>
    </row>
    <row r="18" spans="1:14" x14ac:dyDescent="0.25">
      <c r="A18" t="s">
        <v>714</v>
      </c>
      <c r="B18" t="s">
        <v>715</v>
      </c>
      <c r="D18" t="s">
        <v>136</v>
      </c>
      <c r="E18" t="s">
        <v>716</v>
      </c>
      <c r="F18" t="s">
        <v>717</v>
      </c>
      <c r="G18" t="s">
        <v>718</v>
      </c>
      <c r="I18" t="s">
        <v>215</v>
      </c>
      <c r="J18" t="s">
        <v>719</v>
      </c>
      <c r="K18" t="s">
        <v>720</v>
      </c>
      <c r="L18" t="s">
        <v>721</v>
      </c>
      <c r="M18" t="s">
        <v>713</v>
      </c>
      <c r="N18" t="s">
        <v>214</v>
      </c>
    </row>
    <row r="19" spans="1:14" x14ac:dyDescent="0.25">
      <c r="A19" t="s">
        <v>714</v>
      </c>
      <c r="B19" t="s">
        <v>715</v>
      </c>
      <c r="D19" t="s">
        <v>136</v>
      </c>
      <c r="E19" t="s">
        <v>716</v>
      </c>
      <c r="F19" t="s">
        <v>717</v>
      </c>
      <c r="G19" t="s">
        <v>722</v>
      </c>
      <c r="I19" t="s">
        <v>213</v>
      </c>
      <c r="J19" t="s">
        <v>723</v>
      </c>
      <c r="K19" t="s">
        <v>724</v>
      </c>
      <c r="L19" t="s">
        <v>721</v>
      </c>
      <c r="M19" t="s">
        <v>713</v>
      </c>
      <c r="N19" t="s">
        <v>214</v>
      </c>
    </row>
    <row r="20" spans="1:14" x14ac:dyDescent="0.25">
      <c r="A20" t="s">
        <v>725</v>
      </c>
      <c r="B20" t="s">
        <v>715</v>
      </c>
      <c r="D20" t="s">
        <v>136</v>
      </c>
      <c r="E20" t="s">
        <v>726</v>
      </c>
      <c r="F20" t="s">
        <v>727</v>
      </c>
      <c r="G20" t="s">
        <v>728</v>
      </c>
      <c r="I20" t="s">
        <v>215</v>
      </c>
      <c r="J20" t="s">
        <v>729</v>
      </c>
      <c r="K20" t="s">
        <v>730</v>
      </c>
      <c r="L20" t="s">
        <v>731</v>
      </c>
      <c r="M20" t="s">
        <v>732</v>
      </c>
      <c r="N20" t="s">
        <v>214</v>
      </c>
    </row>
    <row r="21" spans="1:14" x14ac:dyDescent="0.25">
      <c r="A21" t="s">
        <v>733</v>
      </c>
      <c r="B21" t="s">
        <v>734</v>
      </c>
      <c r="D21" t="s">
        <v>215</v>
      </c>
      <c r="E21" t="s">
        <v>735</v>
      </c>
      <c r="F21" t="s">
        <v>736</v>
      </c>
      <c r="G21" t="s">
        <v>715</v>
      </c>
      <c r="I21" t="s">
        <v>136</v>
      </c>
      <c r="J21" t="s">
        <v>737</v>
      </c>
      <c r="K21" t="s">
        <v>738</v>
      </c>
      <c r="L21" t="s">
        <v>739</v>
      </c>
      <c r="M21" t="s">
        <v>740</v>
      </c>
      <c r="N21" t="s">
        <v>214</v>
      </c>
    </row>
    <row r="22" spans="1:14" x14ac:dyDescent="0.25">
      <c r="A22" t="s">
        <v>741</v>
      </c>
      <c r="B22" t="s">
        <v>734</v>
      </c>
      <c r="D22" t="s">
        <v>215</v>
      </c>
      <c r="E22" t="s">
        <v>742</v>
      </c>
      <c r="F22" t="s">
        <v>743</v>
      </c>
      <c r="G22" t="s">
        <v>744</v>
      </c>
      <c r="I22" t="s">
        <v>136</v>
      </c>
      <c r="J22" t="s">
        <v>745</v>
      </c>
      <c r="K22" t="s">
        <v>746</v>
      </c>
      <c r="L22" t="s">
        <v>747</v>
      </c>
      <c r="M22" t="s">
        <v>748</v>
      </c>
      <c r="N22" t="s">
        <v>214</v>
      </c>
    </row>
    <row r="23" spans="1:14" x14ac:dyDescent="0.25">
      <c r="A23" t="s">
        <v>749</v>
      </c>
      <c r="B23" t="s">
        <v>734</v>
      </c>
      <c r="D23" t="s">
        <v>215</v>
      </c>
      <c r="E23" t="s">
        <v>750</v>
      </c>
      <c r="F23" t="s">
        <v>751</v>
      </c>
      <c r="G23" t="s">
        <v>752</v>
      </c>
      <c r="I23" t="s">
        <v>136</v>
      </c>
      <c r="J23" t="s">
        <v>753</v>
      </c>
      <c r="K23" t="s">
        <v>754</v>
      </c>
      <c r="L23" t="s">
        <v>755</v>
      </c>
      <c r="M23" t="s">
        <v>740</v>
      </c>
      <c r="N23" t="s">
        <v>214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E8E61-29D7-40C3-BFF2-A25F96E09387}">
  <dimension ref="A1:N27"/>
  <sheetViews>
    <sheetView workbookViewId="0">
      <selection activeCell="A4" sqref="A4:N27"/>
    </sheetView>
  </sheetViews>
  <sheetFormatPr defaultRowHeight="15" x14ac:dyDescent="0.25"/>
  <cols>
    <col min="1" max="1" width="8.85546875" bestFit="1" customWidth="1"/>
    <col min="2" max="2" width="19.7109375" bestFit="1" customWidth="1"/>
    <col min="3" max="3" width="15" bestFit="1" customWidth="1"/>
    <col min="4" max="4" width="16.140625" bestFit="1" customWidth="1"/>
    <col min="5" max="5" width="15.7109375" bestFit="1" customWidth="1"/>
    <col min="6" max="6" width="12" bestFit="1" customWidth="1"/>
    <col min="7" max="7" width="24.85546875" bestFit="1" customWidth="1"/>
    <col min="8" max="8" width="20.28515625" bestFit="1" customWidth="1"/>
    <col min="9" max="9" width="21.28515625" bestFit="1" customWidth="1"/>
    <col min="10" max="10" width="20.85546875" bestFit="1" customWidth="1"/>
    <col min="11" max="11" width="17.140625" bestFit="1" customWidth="1"/>
    <col min="12" max="12" width="14.85546875" bestFit="1" customWidth="1"/>
    <col min="13" max="13" width="11.28515625" bestFit="1" customWidth="1"/>
    <col min="14" max="14" width="6.28515625" bestFit="1" customWidth="1"/>
  </cols>
  <sheetData>
    <row r="1" spans="1:14" x14ac:dyDescent="0.25">
      <c r="A1" t="s">
        <v>0</v>
      </c>
      <c r="B1" t="s">
        <v>593</v>
      </c>
      <c r="C1" t="s">
        <v>594</v>
      </c>
      <c r="D1" t="s">
        <v>595</v>
      </c>
      <c r="E1" t="s">
        <v>596</v>
      </c>
      <c r="F1" t="s">
        <v>597</v>
      </c>
      <c r="G1" t="s">
        <v>598</v>
      </c>
      <c r="H1" t="s">
        <v>599</v>
      </c>
      <c r="I1" t="s">
        <v>600</v>
      </c>
      <c r="J1" t="s">
        <v>601</v>
      </c>
      <c r="K1" t="s">
        <v>602</v>
      </c>
      <c r="L1" t="s">
        <v>603</v>
      </c>
      <c r="M1" t="s">
        <v>604</v>
      </c>
      <c r="N1" t="s">
        <v>605</v>
      </c>
    </row>
    <row r="2" spans="1:14" x14ac:dyDescent="0.25">
      <c r="A2" t="s">
        <v>0</v>
      </c>
      <c r="B2" t="s">
        <v>606</v>
      </c>
      <c r="C2" t="s">
        <v>606</v>
      </c>
      <c r="D2" t="s">
        <v>606</v>
      </c>
      <c r="E2" t="s">
        <v>606</v>
      </c>
      <c r="F2" t="s">
        <v>606</v>
      </c>
      <c r="G2" t="s">
        <v>607</v>
      </c>
      <c r="H2" t="s">
        <v>607</v>
      </c>
      <c r="I2" t="s">
        <v>607</v>
      </c>
      <c r="J2" t="s">
        <v>607</v>
      </c>
      <c r="K2" t="s">
        <v>607</v>
      </c>
      <c r="L2" t="s">
        <v>352</v>
      </c>
      <c r="M2" t="s">
        <v>352</v>
      </c>
      <c r="N2" t="s">
        <v>605</v>
      </c>
    </row>
    <row r="3" spans="1:14" x14ac:dyDescent="0.25">
      <c r="A3" t="s">
        <v>0</v>
      </c>
      <c r="B3" t="s">
        <v>608</v>
      </c>
      <c r="C3" t="s">
        <v>207</v>
      </c>
      <c r="D3" t="s">
        <v>207</v>
      </c>
      <c r="E3" t="s">
        <v>1</v>
      </c>
      <c r="F3" t="s">
        <v>211</v>
      </c>
      <c r="G3" t="s">
        <v>608</v>
      </c>
      <c r="H3" t="s">
        <v>207</v>
      </c>
      <c r="I3" t="s">
        <v>207</v>
      </c>
      <c r="J3" t="s">
        <v>1</v>
      </c>
      <c r="K3" t="s">
        <v>211</v>
      </c>
      <c r="L3" t="s">
        <v>1</v>
      </c>
      <c r="M3" t="s">
        <v>211</v>
      </c>
      <c r="N3" t="s">
        <v>605</v>
      </c>
    </row>
    <row r="4" spans="1:14" x14ac:dyDescent="0.25">
      <c r="A4" t="s">
        <v>756</v>
      </c>
      <c r="B4" t="s">
        <v>757</v>
      </c>
      <c r="D4" t="s">
        <v>136</v>
      </c>
      <c r="E4" t="s">
        <v>758</v>
      </c>
      <c r="F4" t="s">
        <v>759</v>
      </c>
      <c r="G4" t="s">
        <v>760</v>
      </c>
      <c r="I4" t="s">
        <v>215</v>
      </c>
      <c r="J4" t="s">
        <v>761</v>
      </c>
      <c r="K4" t="s">
        <v>762</v>
      </c>
      <c r="L4" t="s">
        <v>763</v>
      </c>
      <c r="M4" t="s">
        <v>764</v>
      </c>
      <c r="N4" t="s">
        <v>214</v>
      </c>
    </row>
    <row r="5" spans="1:14" x14ac:dyDescent="0.25">
      <c r="A5" t="s">
        <v>756</v>
      </c>
      <c r="B5" t="s">
        <v>757</v>
      </c>
      <c r="D5" t="s">
        <v>136</v>
      </c>
      <c r="E5" t="s">
        <v>758</v>
      </c>
      <c r="F5" t="s">
        <v>759</v>
      </c>
      <c r="G5" t="s">
        <v>765</v>
      </c>
      <c r="I5" t="s">
        <v>766</v>
      </c>
      <c r="J5" t="s">
        <v>767</v>
      </c>
      <c r="K5" t="s">
        <v>768</v>
      </c>
      <c r="L5" t="s">
        <v>763</v>
      </c>
      <c r="M5" t="s">
        <v>764</v>
      </c>
      <c r="N5" t="s">
        <v>214</v>
      </c>
    </row>
    <row r="6" spans="1:14" x14ac:dyDescent="0.25">
      <c r="A6" t="s">
        <v>769</v>
      </c>
      <c r="B6" t="s">
        <v>770</v>
      </c>
      <c r="D6" t="s">
        <v>136</v>
      </c>
      <c r="E6" t="s">
        <v>771</v>
      </c>
      <c r="F6" t="s">
        <v>772</v>
      </c>
      <c r="G6" t="s">
        <v>773</v>
      </c>
      <c r="I6" t="s">
        <v>215</v>
      </c>
      <c r="J6" t="s">
        <v>774</v>
      </c>
      <c r="K6" t="s">
        <v>775</v>
      </c>
      <c r="L6" t="s">
        <v>776</v>
      </c>
      <c r="M6" t="s">
        <v>777</v>
      </c>
      <c r="N6" t="s">
        <v>214</v>
      </c>
    </row>
    <row r="7" spans="1:14" x14ac:dyDescent="0.25">
      <c r="A7" t="s">
        <v>778</v>
      </c>
      <c r="B7" t="s">
        <v>770</v>
      </c>
      <c r="D7" t="s">
        <v>136</v>
      </c>
      <c r="E7" t="s">
        <v>779</v>
      </c>
      <c r="F7" t="s">
        <v>780</v>
      </c>
      <c r="G7" t="s">
        <v>610</v>
      </c>
      <c r="I7" t="s">
        <v>215</v>
      </c>
      <c r="J7" t="s">
        <v>781</v>
      </c>
      <c r="K7" t="s">
        <v>782</v>
      </c>
      <c r="L7" t="s">
        <v>783</v>
      </c>
      <c r="M7" t="s">
        <v>784</v>
      </c>
      <c r="N7" t="s">
        <v>214</v>
      </c>
    </row>
    <row r="8" spans="1:14" x14ac:dyDescent="0.25">
      <c r="A8" t="s">
        <v>785</v>
      </c>
      <c r="B8" t="s">
        <v>786</v>
      </c>
      <c r="D8" t="s">
        <v>136</v>
      </c>
      <c r="E8" t="s">
        <v>787</v>
      </c>
      <c r="F8" t="s">
        <v>788</v>
      </c>
      <c r="G8" t="s">
        <v>789</v>
      </c>
      <c r="I8" t="s">
        <v>215</v>
      </c>
      <c r="J8" t="s">
        <v>790</v>
      </c>
      <c r="K8" t="s">
        <v>791</v>
      </c>
      <c r="L8" t="s">
        <v>792</v>
      </c>
      <c r="M8" t="s">
        <v>793</v>
      </c>
      <c r="N8" t="s">
        <v>214</v>
      </c>
    </row>
    <row r="9" spans="1:14" x14ac:dyDescent="0.25">
      <c r="A9" t="s">
        <v>794</v>
      </c>
      <c r="B9" t="s">
        <v>795</v>
      </c>
      <c r="D9" t="s">
        <v>215</v>
      </c>
      <c r="E9" t="s">
        <v>796</v>
      </c>
      <c r="F9" t="s">
        <v>797</v>
      </c>
      <c r="G9" t="s">
        <v>798</v>
      </c>
      <c r="I9" t="s">
        <v>136</v>
      </c>
      <c r="J9" t="s">
        <v>799</v>
      </c>
      <c r="K9" t="s">
        <v>800</v>
      </c>
      <c r="N9" t="s">
        <v>214</v>
      </c>
    </row>
    <row r="10" spans="1:14" x14ac:dyDescent="0.25">
      <c r="A10" t="s">
        <v>801</v>
      </c>
      <c r="B10" t="s">
        <v>795</v>
      </c>
      <c r="D10" t="s">
        <v>215</v>
      </c>
      <c r="E10" t="s">
        <v>802</v>
      </c>
      <c r="F10" t="s">
        <v>803</v>
      </c>
      <c r="G10" t="s">
        <v>804</v>
      </c>
      <c r="I10" t="s">
        <v>136</v>
      </c>
      <c r="J10" t="s">
        <v>805</v>
      </c>
      <c r="K10" t="s">
        <v>806</v>
      </c>
      <c r="L10" t="s">
        <v>807</v>
      </c>
      <c r="M10" t="s">
        <v>808</v>
      </c>
      <c r="N10" t="s">
        <v>214</v>
      </c>
    </row>
    <row r="11" spans="1:14" x14ac:dyDescent="0.25">
      <c r="A11" t="s">
        <v>809</v>
      </c>
      <c r="B11" t="s">
        <v>810</v>
      </c>
      <c r="D11" t="s">
        <v>136</v>
      </c>
      <c r="E11" t="s">
        <v>811</v>
      </c>
      <c r="F11" t="s">
        <v>812</v>
      </c>
      <c r="G11" t="s">
        <v>795</v>
      </c>
      <c r="I11" t="s">
        <v>215</v>
      </c>
      <c r="J11" t="s">
        <v>813</v>
      </c>
      <c r="K11" t="s">
        <v>814</v>
      </c>
      <c r="N11" t="s">
        <v>214</v>
      </c>
    </row>
    <row r="12" spans="1:14" x14ac:dyDescent="0.25">
      <c r="A12" t="s">
        <v>815</v>
      </c>
      <c r="B12" t="s">
        <v>810</v>
      </c>
      <c r="D12" t="s">
        <v>136</v>
      </c>
      <c r="E12" t="s">
        <v>816</v>
      </c>
      <c r="F12" t="s">
        <v>817</v>
      </c>
      <c r="G12" t="s">
        <v>818</v>
      </c>
      <c r="I12" t="s">
        <v>215</v>
      </c>
      <c r="J12" t="s">
        <v>819</v>
      </c>
      <c r="K12" t="s">
        <v>820</v>
      </c>
      <c r="N12" t="s">
        <v>214</v>
      </c>
    </row>
    <row r="13" spans="1:14" x14ac:dyDescent="0.25">
      <c r="A13" t="s">
        <v>821</v>
      </c>
      <c r="B13" t="s">
        <v>810</v>
      </c>
      <c r="D13" t="s">
        <v>136</v>
      </c>
      <c r="E13" t="s">
        <v>822</v>
      </c>
      <c r="F13" t="s">
        <v>823</v>
      </c>
      <c r="G13" t="s">
        <v>824</v>
      </c>
      <c r="I13" t="s">
        <v>215</v>
      </c>
      <c r="J13" t="s">
        <v>825</v>
      </c>
      <c r="K13" t="s">
        <v>826</v>
      </c>
      <c r="N13" t="s">
        <v>214</v>
      </c>
    </row>
    <row r="14" spans="1:14" x14ac:dyDescent="0.25">
      <c r="A14" t="s">
        <v>827</v>
      </c>
      <c r="B14" t="s">
        <v>828</v>
      </c>
      <c r="D14" t="s">
        <v>136</v>
      </c>
      <c r="E14" t="s">
        <v>829</v>
      </c>
      <c r="F14" t="s">
        <v>830</v>
      </c>
      <c r="G14" t="s">
        <v>831</v>
      </c>
      <c r="I14" t="s">
        <v>215</v>
      </c>
      <c r="J14" t="s">
        <v>832</v>
      </c>
      <c r="K14" t="s">
        <v>833</v>
      </c>
      <c r="N14" t="s">
        <v>214</v>
      </c>
    </row>
    <row r="15" spans="1:14" x14ac:dyDescent="0.25">
      <c r="A15" t="s">
        <v>834</v>
      </c>
      <c r="B15" t="s">
        <v>835</v>
      </c>
      <c r="D15" t="s">
        <v>215</v>
      </c>
      <c r="E15" t="s">
        <v>836</v>
      </c>
      <c r="F15" t="s">
        <v>837</v>
      </c>
      <c r="G15" t="s">
        <v>828</v>
      </c>
      <c r="I15" t="s">
        <v>136</v>
      </c>
      <c r="J15" t="s">
        <v>838</v>
      </c>
      <c r="K15" t="s">
        <v>839</v>
      </c>
      <c r="N15" t="s">
        <v>214</v>
      </c>
    </row>
    <row r="16" spans="1:14" x14ac:dyDescent="0.25">
      <c r="A16" t="s">
        <v>840</v>
      </c>
      <c r="B16" t="s">
        <v>835</v>
      </c>
      <c r="D16" t="s">
        <v>215</v>
      </c>
      <c r="E16" t="s">
        <v>841</v>
      </c>
      <c r="F16" t="s">
        <v>842</v>
      </c>
      <c r="G16" t="s">
        <v>843</v>
      </c>
      <c r="I16" t="s">
        <v>136</v>
      </c>
      <c r="J16" t="s">
        <v>844</v>
      </c>
      <c r="K16" t="s">
        <v>845</v>
      </c>
      <c r="N16" t="s">
        <v>214</v>
      </c>
    </row>
    <row r="17" spans="1:14" x14ac:dyDescent="0.25">
      <c r="A17" t="s">
        <v>846</v>
      </c>
      <c r="B17" t="s">
        <v>847</v>
      </c>
      <c r="D17" t="s">
        <v>136</v>
      </c>
      <c r="E17" t="s">
        <v>848</v>
      </c>
      <c r="F17" t="s">
        <v>849</v>
      </c>
      <c r="G17" t="s">
        <v>850</v>
      </c>
      <c r="I17" t="s">
        <v>215</v>
      </c>
      <c r="J17" t="s">
        <v>851</v>
      </c>
      <c r="K17" t="s">
        <v>852</v>
      </c>
      <c r="L17" t="s">
        <v>853</v>
      </c>
      <c r="M17" t="s">
        <v>713</v>
      </c>
      <c r="N17" t="s">
        <v>214</v>
      </c>
    </row>
    <row r="18" spans="1:14" x14ac:dyDescent="0.25">
      <c r="A18" t="s">
        <v>854</v>
      </c>
      <c r="B18" t="s">
        <v>855</v>
      </c>
      <c r="D18" t="s">
        <v>215</v>
      </c>
      <c r="E18" t="s">
        <v>856</v>
      </c>
      <c r="F18" t="s">
        <v>857</v>
      </c>
      <c r="G18" t="s">
        <v>858</v>
      </c>
      <c r="I18" t="s">
        <v>136</v>
      </c>
      <c r="J18" t="s">
        <v>859</v>
      </c>
      <c r="K18" t="s">
        <v>860</v>
      </c>
      <c r="L18" t="s">
        <v>861</v>
      </c>
      <c r="M18" t="s">
        <v>862</v>
      </c>
      <c r="N18" t="s">
        <v>214</v>
      </c>
    </row>
    <row r="19" spans="1:14" x14ac:dyDescent="0.25">
      <c r="A19" t="s">
        <v>863</v>
      </c>
      <c r="B19" t="s">
        <v>855</v>
      </c>
      <c r="D19" t="s">
        <v>215</v>
      </c>
      <c r="E19" t="s">
        <v>864</v>
      </c>
      <c r="F19" t="s">
        <v>865</v>
      </c>
      <c r="G19" t="s">
        <v>866</v>
      </c>
      <c r="I19" t="s">
        <v>136</v>
      </c>
      <c r="J19" t="s">
        <v>867</v>
      </c>
      <c r="K19" t="s">
        <v>868</v>
      </c>
      <c r="L19" t="s">
        <v>869</v>
      </c>
      <c r="M19" t="s">
        <v>870</v>
      </c>
      <c r="N19" t="s">
        <v>214</v>
      </c>
    </row>
    <row r="20" spans="1:14" x14ac:dyDescent="0.25">
      <c r="A20" t="s">
        <v>871</v>
      </c>
      <c r="B20" t="s">
        <v>855</v>
      </c>
      <c r="D20" t="s">
        <v>215</v>
      </c>
      <c r="E20" t="s">
        <v>872</v>
      </c>
      <c r="F20" t="s">
        <v>873</v>
      </c>
      <c r="G20" t="s">
        <v>874</v>
      </c>
      <c r="I20" t="s">
        <v>136</v>
      </c>
      <c r="J20" t="s">
        <v>875</v>
      </c>
      <c r="K20" t="s">
        <v>876</v>
      </c>
      <c r="L20" t="s">
        <v>877</v>
      </c>
      <c r="M20" t="s">
        <v>713</v>
      </c>
      <c r="N20" t="s">
        <v>214</v>
      </c>
    </row>
    <row r="21" spans="1:14" x14ac:dyDescent="0.25">
      <c r="A21" t="s">
        <v>878</v>
      </c>
      <c r="B21" t="s">
        <v>855</v>
      </c>
      <c r="D21" t="s">
        <v>215</v>
      </c>
      <c r="E21" t="s">
        <v>879</v>
      </c>
      <c r="F21" t="s">
        <v>880</v>
      </c>
      <c r="G21" t="s">
        <v>715</v>
      </c>
      <c r="I21" t="s">
        <v>136</v>
      </c>
      <c r="J21" t="s">
        <v>881</v>
      </c>
      <c r="K21" t="s">
        <v>882</v>
      </c>
      <c r="N21" t="s">
        <v>214</v>
      </c>
    </row>
    <row r="22" spans="1:14" x14ac:dyDescent="0.25">
      <c r="A22" t="s">
        <v>878</v>
      </c>
      <c r="B22" t="s">
        <v>855</v>
      </c>
      <c r="D22" t="s">
        <v>215</v>
      </c>
      <c r="E22" t="s">
        <v>879</v>
      </c>
      <c r="F22" t="s">
        <v>880</v>
      </c>
      <c r="G22" t="s">
        <v>883</v>
      </c>
      <c r="I22" t="s">
        <v>884</v>
      </c>
      <c r="J22" t="s">
        <v>885</v>
      </c>
      <c r="K22" t="s">
        <v>886</v>
      </c>
      <c r="N22" t="s">
        <v>214</v>
      </c>
    </row>
    <row r="23" spans="1:14" x14ac:dyDescent="0.25">
      <c r="A23" t="s">
        <v>887</v>
      </c>
      <c r="B23" t="s">
        <v>709</v>
      </c>
      <c r="D23" t="s">
        <v>136</v>
      </c>
      <c r="E23" t="s">
        <v>888</v>
      </c>
      <c r="F23" t="s">
        <v>889</v>
      </c>
      <c r="G23" t="s">
        <v>890</v>
      </c>
      <c r="I23" t="s">
        <v>215</v>
      </c>
      <c r="J23" t="s">
        <v>891</v>
      </c>
      <c r="K23" t="s">
        <v>892</v>
      </c>
      <c r="L23" t="s">
        <v>893</v>
      </c>
      <c r="M23" t="s">
        <v>894</v>
      </c>
      <c r="N23" t="s">
        <v>214</v>
      </c>
    </row>
    <row r="24" spans="1:14" x14ac:dyDescent="0.25">
      <c r="A24" t="s">
        <v>895</v>
      </c>
      <c r="B24" t="s">
        <v>709</v>
      </c>
      <c r="D24" t="s">
        <v>136</v>
      </c>
      <c r="E24" t="s">
        <v>896</v>
      </c>
      <c r="F24" t="s">
        <v>897</v>
      </c>
      <c r="G24" t="s">
        <v>898</v>
      </c>
      <c r="I24" t="s">
        <v>215</v>
      </c>
      <c r="J24" t="s">
        <v>899</v>
      </c>
      <c r="K24" t="s">
        <v>900</v>
      </c>
      <c r="L24" t="s">
        <v>901</v>
      </c>
      <c r="M24" t="s">
        <v>894</v>
      </c>
      <c r="N24" t="s">
        <v>214</v>
      </c>
    </row>
    <row r="25" spans="1:14" x14ac:dyDescent="0.25">
      <c r="A25" t="s">
        <v>902</v>
      </c>
      <c r="B25" t="s">
        <v>903</v>
      </c>
      <c r="D25" t="s">
        <v>136</v>
      </c>
      <c r="E25" t="s">
        <v>904</v>
      </c>
      <c r="F25" t="s">
        <v>905</v>
      </c>
      <c r="G25" t="s">
        <v>906</v>
      </c>
      <c r="I25" t="s">
        <v>215</v>
      </c>
      <c r="J25" t="s">
        <v>907</v>
      </c>
      <c r="K25" t="s">
        <v>908</v>
      </c>
      <c r="L25" t="s">
        <v>909</v>
      </c>
      <c r="M25" t="s">
        <v>910</v>
      </c>
      <c r="N25" t="s">
        <v>214</v>
      </c>
    </row>
    <row r="26" spans="1:14" x14ac:dyDescent="0.25">
      <c r="A26" t="s">
        <v>911</v>
      </c>
      <c r="B26" t="s">
        <v>903</v>
      </c>
      <c r="D26" t="s">
        <v>136</v>
      </c>
      <c r="E26" t="s">
        <v>912</v>
      </c>
      <c r="F26" t="s">
        <v>913</v>
      </c>
      <c r="G26" t="s">
        <v>914</v>
      </c>
      <c r="I26" t="s">
        <v>215</v>
      </c>
      <c r="J26" t="s">
        <v>915</v>
      </c>
      <c r="K26" t="s">
        <v>916</v>
      </c>
      <c r="L26" t="s">
        <v>917</v>
      </c>
      <c r="M26" t="s">
        <v>918</v>
      </c>
      <c r="N26" t="s">
        <v>214</v>
      </c>
    </row>
    <row r="27" spans="1:14" x14ac:dyDescent="0.25">
      <c r="A27" t="s">
        <v>919</v>
      </c>
      <c r="B27" t="s">
        <v>920</v>
      </c>
      <c r="D27" t="s">
        <v>136</v>
      </c>
      <c r="E27" t="s">
        <v>921</v>
      </c>
      <c r="F27" t="s">
        <v>922</v>
      </c>
      <c r="G27" t="s">
        <v>923</v>
      </c>
      <c r="I27" t="s">
        <v>215</v>
      </c>
      <c r="J27" t="s">
        <v>924</v>
      </c>
      <c r="K27" t="s">
        <v>925</v>
      </c>
      <c r="L27" t="s">
        <v>926</v>
      </c>
      <c r="M27" t="s">
        <v>927</v>
      </c>
      <c r="N27" t="s">
        <v>214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0094-72A1-404C-BF7D-9825147BA47E}">
  <dimension ref="C3:Q85"/>
  <sheetViews>
    <sheetView workbookViewId="0">
      <selection activeCell="I11" sqref="I11"/>
    </sheetView>
  </sheetViews>
  <sheetFormatPr defaultRowHeight="15" x14ac:dyDescent="0.25"/>
  <cols>
    <col min="1" max="1" width="1.85546875" customWidth="1"/>
    <col min="2" max="2" width="2.42578125" customWidth="1"/>
    <col min="3" max="3" width="8.85546875" bestFit="1" customWidth="1"/>
    <col min="4" max="4" width="20.28515625" bestFit="1" customWidth="1"/>
    <col min="5" max="5" width="14.85546875" customWidth="1"/>
    <col min="6" max="6" width="16.140625" bestFit="1" customWidth="1"/>
    <col min="7" max="7" width="15.7109375" bestFit="1" customWidth="1"/>
    <col min="8" max="8" width="12" style="1" bestFit="1" customWidth="1"/>
    <col min="9" max="9" width="12" style="1" customWidth="1"/>
    <col min="10" max="10" width="24.85546875" bestFit="1" customWidth="1"/>
    <col min="11" max="11" width="19.85546875" customWidth="1"/>
    <col min="12" max="12" width="21.28515625" bestFit="1" customWidth="1"/>
    <col min="13" max="13" width="20.85546875" bestFit="1" customWidth="1"/>
    <col min="14" max="14" width="17.140625" bestFit="1" customWidth="1"/>
    <col min="15" max="15" width="14.85546875" bestFit="1" customWidth="1"/>
    <col min="16" max="16" width="11.28515625" bestFit="1" customWidth="1"/>
    <col min="17" max="17" width="6.28515625" bestFit="1" customWidth="1"/>
  </cols>
  <sheetData>
    <row r="3" spans="3:17" x14ac:dyDescent="0.25">
      <c r="C3" s="14" t="s">
        <v>0</v>
      </c>
      <c r="D3" s="14" t="s">
        <v>608</v>
      </c>
      <c r="E3" s="14" t="s">
        <v>594</v>
      </c>
      <c r="F3" s="14" t="s">
        <v>207</v>
      </c>
      <c r="G3" s="14" t="s">
        <v>596</v>
      </c>
      <c r="H3" s="16" t="s">
        <v>2</v>
      </c>
      <c r="I3" s="16" t="s">
        <v>347</v>
      </c>
      <c r="J3" s="14" t="s">
        <v>598</v>
      </c>
      <c r="K3" s="14" t="s">
        <v>599</v>
      </c>
      <c r="L3" s="14" t="s">
        <v>600</v>
      </c>
      <c r="M3" s="14" t="s">
        <v>601</v>
      </c>
      <c r="N3" s="14" t="s">
        <v>602</v>
      </c>
      <c r="O3" s="14" t="s">
        <v>603</v>
      </c>
      <c r="P3" s="14" t="s">
        <v>604</v>
      </c>
      <c r="Q3" s="14" t="s">
        <v>605</v>
      </c>
    </row>
    <row r="4" spans="3:17" x14ac:dyDescent="0.25">
      <c r="C4" s="12" t="s">
        <v>756</v>
      </c>
      <c r="D4" s="12" t="s">
        <v>757</v>
      </c>
      <c r="E4" s="12"/>
      <c r="F4" s="12" t="s">
        <v>136</v>
      </c>
      <c r="G4" s="12" t="s">
        <v>758</v>
      </c>
      <c r="H4" s="17">
        <v>0.49159999999999998</v>
      </c>
      <c r="I4" s="17">
        <f>Table9[[#This Row],[Percent]]*100</f>
        <v>49.16</v>
      </c>
      <c r="J4" s="12" t="s">
        <v>760</v>
      </c>
      <c r="K4" s="12"/>
      <c r="L4" s="12" t="s">
        <v>215</v>
      </c>
      <c r="M4" s="12" t="s">
        <v>761</v>
      </c>
      <c r="N4" s="12" t="s">
        <v>762</v>
      </c>
      <c r="O4" s="12" t="s">
        <v>763</v>
      </c>
      <c r="P4" s="12" t="s">
        <v>764</v>
      </c>
      <c r="Q4" s="12" t="s">
        <v>214</v>
      </c>
    </row>
    <row r="5" spans="3:17" x14ac:dyDescent="0.25">
      <c r="C5" s="13" t="s">
        <v>609</v>
      </c>
      <c r="D5" s="13" t="s">
        <v>610</v>
      </c>
      <c r="E5" s="13"/>
      <c r="F5" s="13" t="s">
        <v>215</v>
      </c>
      <c r="G5" s="13" t="s">
        <v>611</v>
      </c>
      <c r="H5" s="18">
        <v>0.49259999999999998</v>
      </c>
      <c r="I5" s="18">
        <f>Table9[[#This Row],[Percent]]*100</f>
        <v>49.26</v>
      </c>
      <c r="J5" s="13" t="s">
        <v>613</v>
      </c>
      <c r="K5" s="13"/>
      <c r="L5" s="13" t="s">
        <v>136</v>
      </c>
      <c r="M5" s="13" t="s">
        <v>614</v>
      </c>
      <c r="N5" s="13" t="s">
        <v>615</v>
      </c>
      <c r="O5" s="13" t="s">
        <v>616</v>
      </c>
      <c r="P5" s="13" t="s">
        <v>617</v>
      </c>
      <c r="Q5" s="13" t="s">
        <v>214</v>
      </c>
    </row>
    <row r="6" spans="3:17" x14ac:dyDescent="0.25">
      <c r="C6" s="12" t="s">
        <v>769</v>
      </c>
      <c r="D6" s="12" t="s">
        <v>770</v>
      </c>
      <c r="E6" s="12"/>
      <c r="F6" s="12" t="s">
        <v>136</v>
      </c>
      <c r="G6" s="12" t="s">
        <v>771</v>
      </c>
      <c r="H6" s="17">
        <v>0.59099999999999997</v>
      </c>
      <c r="I6" s="17">
        <f>Table9[[#This Row],[Percent]]*100</f>
        <v>59.099999999999994</v>
      </c>
      <c r="J6" s="12" t="s">
        <v>773</v>
      </c>
      <c r="K6" s="12"/>
      <c r="L6" s="12" t="s">
        <v>215</v>
      </c>
      <c r="M6" s="12" t="s">
        <v>774</v>
      </c>
      <c r="N6" s="12" t="s">
        <v>775</v>
      </c>
      <c r="O6" s="12" t="s">
        <v>776</v>
      </c>
      <c r="P6" s="12" t="s">
        <v>777</v>
      </c>
      <c r="Q6" s="12" t="s">
        <v>214</v>
      </c>
    </row>
    <row r="7" spans="3:17" x14ac:dyDescent="0.25">
      <c r="C7" s="13" t="s">
        <v>618</v>
      </c>
      <c r="D7" s="13" t="s">
        <v>619</v>
      </c>
      <c r="E7" s="13"/>
      <c r="F7" s="13" t="s">
        <v>136</v>
      </c>
      <c r="G7" s="13" t="s">
        <v>620</v>
      </c>
      <c r="H7" s="18">
        <v>0.50900000000000001</v>
      </c>
      <c r="I7" s="18">
        <f>Table9[[#This Row],[Percent]]*100</f>
        <v>50.9</v>
      </c>
      <c r="J7" s="13" t="s">
        <v>610</v>
      </c>
      <c r="K7" s="13"/>
      <c r="L7" s="13" t="s">
        <v>215</v>
      </c>
      <c r="M7" s="13" t="s">
        <v>622</v>
      </c>
      <c r="N7" s="13" t="s">
        <v>623</v>
      </c>
      <c r="O7" s="13" t="s">
        <v>624</v>
      </c>
      <c r="P7" s="13" t="s">
        <v>625</v>
      </c>
      <c r="Q7" s="13" t="s">
        <v>214</v>
      </c>
    </row>
    <row r="8" spans="3:17" x14ac:dyDescent="0.25">
      <c r="C8" s="12" t="s">
        <v>778</v>
      </c>
      <c r="D8" s="12" t="s">
        <v>770</v>
      </c>
      <c r="E8" s="12"/>
      <c r="F8" s="12" t="s">
        <v>136</v>
      </c>
      <c r="G8" s="12" t="s">
        <v>779</v>
      </c>
      <c r="H8" s="17">
        <v>0.53190000000000004</v>
      </c>
      <c r="I8" s="17">
        <f>Table9[[#This Row],[Percent]]*100</f>
        <v>53.190000000000005</v>
      </c>
      <c r="J8" s="12" t="s">
        <v>610</v>
      </c>
      <c r="K8" s="12"/>
      <c r="L8" s="12" t="s">
        <v>215</v>
      </c>
      <c r="M8" s="12" t="s">
        <v>781</v>
      </c>
      <c r="N8" s="12" t="s">
        <v>782</v>
      </c>
      <c r="O8" s="12" t="s">
        <v>783</v>
      </c>
      <c r="P8" s="12" t="s">
        <v>784</v>
      </c>
      <c r="Q8" s="12" t="s">
        <v>214</v>
      </c>
    </row>
    <row r="9" spans="3:17" x14ac:dyDescent="0.25">
      <c r="C9" s="13" t="s">
        <v>626</v>
      </c>
      <c r="D9" s="13" t="s">
        <v>619</v>
      </c>
      <c r="E9" s="13"/>
      <c r="F9" s="13" t="s">
        <v>136</v>
      </c>
      <c r="G9" s="13" t="s">
        <v>627</v>
      </c>
      <c r="H9" s="18">
        <v>0.60729999999999995</v>
      </c>
      <c r="I9" s="18">
        <f>Table9[[#This Row],[Percent]]*100</f>
        <v>60.73</v>
      </c>
      <c r="J9" s="13" t="s">
        <v>629</v>
      </c>
      <c r="K9" s="13"/>
      <c r="L9" s="13" t="s">
        <v>215</v>
      </c>
      <c r="M9" s="13" t="s">
        <v>630</v>
      </c>
      <c r="N9" s="13" t="s">
        <v>631</v>
      </c>
      <c r="O9" s="13" t="s">
        <v>632</v>
      </c>
      <c r="P9" s="13" t="s">
        <v>633</v>
      </c>
      <c r="Q9" s="13" t="s">
        <v>214</v>
      </c>
    </row>
    <row r="10" spans="3:17" x14ac:dyDescent="0.25">
      <c r="C10" s="12" t="s">
        <v>785</v>
      </c>
      <c r="D10" s="12" t="s">
        <v>786</v>
      </c>
      <c r="E10" s="12"/>
      <c r="F10" s="12" t="s">
        <v>136</v>
      </c>
      <c r="G10" s="12" t="s">
        <v>787</v>
      </c>
      <c r="H10" s="17">
        <v>0.62429999999999997</v>
      </c>
      <c r="I10" s="17">
        <f>Table9[[#This Row],[Percent]]*100</f>
        <v>62.43</v>
      </c>
      <c r="J10" s="12" t="s">
        <v>789</v>
      </c>
      <c r="K10" s="12"/>
      <c r="L10" s="12" t="s">
        <v>215</v>
      </c>
      <c r="M10" s="12" t="s">
        <v>790</v>
      </c>
      <c r="N10" s="12" t="s">
        <v>791</v>
      </c>
      <c r="O10" s="12" t="s">
        <v>792</v>
      </c>
      <c r="P10" s="12" t="s">
        <v>793</v>
      </c>
      <c r="Q10" s="12" t="s">
        <v>214</v>
      </c>
    </row>
    <row r="11" spans="3:17" x14ac:dyDescent="0.25">
      <c r="C11" s="13" t="s">
        <v>794</v>
      </c>
      <c r="D11" s="13" t="s">
        <v>795</v>
      </c>
      <c r="E11" s="13"/>
      <c r="F11" s="13" t="s">
        <v>215</v>
      </c>
      <c r="G11" s="13" t="s">
        <v>796</v>
      </c>
      <c r="H11" s="18">
        <v>0.54779999999999995</v>
      </c>
      <c r="I11" s="18">
        <f>Table9[[#This Row],[Percent]]*100</f>
        <v>54.779999999999994</v>
      </c>
      <c r="J11" s="13" t="s">
        <v>798</v>
      </c>
      <c r="K11" s="13"/>
      <c r="L11" s="13" t="s">
        <v>136</v>
      </c>
      <c r="M11" s="13" t="s">
        <v>799</v>
      </c>
      <c r="N11" s="13" t="s">
        <v>800</v>
      </c>
      <c r="O11" s="13"/>
      <c r="P11" s="13"/>
      <c r="Q11" s="13" t="s">
        <v>214</v>
      </c>
    </row>
    <row r="12" spans="3:17" x14ac:dyDescent="0.25">
      <c r="C12" s="12" t="s">
        <v>801</v>
      </c>
      <c r="D12" s="12" t="s">
        <v>795</v>
      </c>
      <c r="E12" s="12"/>
      <c r="F12" s="12" t="s">
        <v>215</v>
      </c>
      <c r="G12" s="12" t="s">
        <v>802</v>
      </c>
      <c r="H12" s="17">
        <v>0.52529999999999999</v>
      </c>
      <c r="I12" s="17">
        <f>Table9[[#This Row],[Percent]]*100</f>
        <v>52.53</v>
      </c>
      <c r="J12" s="12" t="s">
        <v>804</v>
      </c>
      <c r="K12" s="12"/>
      <c r="L12" s="12" t="s">
        <v>136</v>
      </c>
      <c r="M12" s="12" t="s">
        <v>805</v>
      </c>
      <c r="N12" s="12" t="s">
        <v>806</v>
      </c>
      <c r="O12" s="12" t="s">
        <v>807</v>
      </c>
      <c r="P12" s="12" t="s">
        <v>808</v>
      </c>
      <c r="Q12" s="12" t="s">
        <v>214</v>
      </c>
    </row>
    <row r="13" spans="3:17" x14ac:dyDescent="0.25">
      <c r="C13" s="13" t="s">
        <v>634</v>
      </c>
      <c r="D13" s="13" t="s">
        <v>635</v>
      </c>
      <c r="E13" s="13"/>
      <c r="F13" s="13" t="s">
        <v>215</v>
      </c>
      <c r="G13" s="13" t="s">
        <v>636</v>
      </c>
      <c r="H13" s="18">
        <v>0.59950000000000003</v>
      </c>
      <c r="I13" s="18">
        <f>Table9[[#This Row],[Percent]]*100</f>
        <v>59.95</v>
      </c>
      <c r="J13" s="13" t="s">
        <v>619</v>
      </c>
      <c r="K13" s="13"/>
      <c r="L13" s="13" t="s">
        <v>136</v>
      </c>
      <c r="M13" s="13" t="s">
        <v>638</v>
      </c>
      <c r="N13" s="13" t="s">
        <v>639</v>
      </c>
      <c r="O13" s="13" t="s">
        <v>640</v>
      </c>
      <c r="P13" s="13" t="s">
        <v>641</v>
      </c>
      <c r="Q13" s="13" t="s">
        <v>214</v>
      </c>
    </row>
    <row r="14" spans="3:17" x14ac:dyDescent="0.25">
      <c r="C14" s="12" t="s">
        <v>809</v>
      </c>
      <c r="D14" s="12" t="s">
        <v>810</v>
      </c>
      <c r="E14" s="12"/>
      <c r="F14" s="12" t="s">
        <v>136</v>
      </c>
      <c r="G14" s="12" t="s">
        <v>811</v>
      </c>
      <c r="H14" s="17">
        <v>0.53620000000000001</v>
      </c>
      <c r="I14" s="17">
        <f>Table9[[#This Row],[Percent]]*100</f>
        <v>53.620000000000005</v>
      </c>
      <c r="J14" s="12" t="s">
        <v>795</v>
      </c>
      <c r="K14" s="12"/>
      <c r="L14" s="12" t="s">
        <v>215</v>
      </c>
      <c r="M14" s="12" t="s">
        <v>813</v>
      </c>
      <c r="N14" s="12" t="s">
        <v>814</v>
      </c>
      <c r="O14" s="12"/>
      <c r="P14" s="12"/>
      <c r="Q14" s="12" t="s">
        <v>214</v>
      </c>
    </row>
    <row r="15" spans="3:17" x14ac:dyDescent="0.25">
      <c r="C15" s="13" t="s">
        <v>642</v>
      </c>
      <c r="D15" s="13" t="s">
        <v>643</v>
      </c>
      <c r="E15" s="13"/>
      <c r="F15" s="13" t="s">
        <v>136</v>
      </c>
      <c r="G15" s="13" t="s">
        <v>644</v>
      </c>
      <c r="H15" s="18">
        <v>0.52370000000000005</v>
      </c>
      <c r="I15" s="18">
        <f>Table9[[#This Row],[Percent]]*100</f>
        <v>52.370000000000005</v>
      </c>
      <c r="J15" s="13" t="s">
        <v>646</v>
      </c>
      <c r="K15" s="13"/>
      <c r="L15" s="13" t="s">
        <v>215</v>
      </c>
      <c r="M15" s="13" t="s">
        <v>647</v>
      </c>
      <c r="N15" s="13" t="s">
        <v>648</v>
      </c>
      <c r="O15" s="13"/>
      <c r="P15" s="13"/>
      <c r="Q15" s="13" t="s">
        <v>214</v>
      </c>
    </row>
    <row r="16" spans="3:17" x14ac:dyDescent="0.25">
      <c r="C16" s="12" t="s">
        <v>815</v>
      </c>
      <c r="D16" s="12" t="s">
        <v>810</v>
      </c>
      <c r="E16" s="12"/>
      <c r="F16" s="12" t="s">
        <v>136</v>
      </c>
      <c r="G16" s="12" t="s">
        <v>816</v>
      </c>
      <c r="H16" s="17">
        <v>0.503</v>
      </c>
      <c r="I16" s="17">
        <f>Table9[[#This Row],[Percent]]*100</f>
        <v>50.3</v>
      </c>
      <c r="J16" s="12" t="s">
        <v>818</v>
      </c>
      <c r="K16" s="12"/>
      <c r="L16" s="12" t="s">
        <v>215</v>
      </c>
      <c r="M16" s="12" t="s">
        <v>819</v>
      </c>
      <c r="N16" s="12" t="s">
        <v>820</v>
      </c>
      <c r="O16" s="12"/>
      <c r="P16" s="12"/>
      <c r="Q16" s="12" t="s">
        <v>214</v>
      </c>
    </row>
    <row r="17" spans="3:17" x14ac:dyDescent="0.25">
      <c r="C17" s="13" t="s">
        <v>656</v>
      </c>
      <c r="D17" s="13" t="s">
        <v>657</v>
      </c>
      <c r="E17" s="13"/>
      <c r="F17" s="13" t="s">
        <v>136</v>
      </c>
      <c r="G17" s="13" t="s">
        <v>658</v>
      </c>
      <c r="H17" s="18">
        <v>0.57020000000000004</v>
      </c>
      <c r="I17" s="18">
        <f>Table9[[#This Row],[Percent]]*100</f>
        <v>57.02</v>
      </c>
      <c r="J17" s="13" t="s">
        <v>660</v>
      </c>
      <c r="K17" s="13"/>
      <c r="L17" s="13" t="s">
        <v>215</v>
      </c>
      <c r="M17" s="13" t="s">
        <v>661</v>
      </c>
      <c r="N17" s="13" t="s">
        <v>662</v>
      </c>
      <c r="O17" s="13" t="s">
        <v>663</v>
      </c>
      <c r="P17" s="13" t="s">
        <v>664</v>
      </c>
      <c r="Q17" s="13" t="s">
        <v>214</v>
      </c>
    </row>
    <row r="18" spans="3:17" x14ac:dyDescent="0.25">
      <c r="C18" s="12" t="s">
        <v>649</v>
      </c>
      <c r="D18" s="12" t="s">
        <v>650</v>
      </c>
      <c r="E18" s="12"/>
      <c r="F18" s="12" t="s">
        <v>136</v>
      </c>
      <c r="G18" s="12" t="s">
        <v>651</v>
      </c>
      <c r="H18" s="17">
        <v>0.56220000000000003</v>
      </c>
      <c r="I18" s="17">
        <f>Table9[[#This Row],[Percent]]*100</f>
        <v>56.220000000000006</v>
      </c>
      <c r="J18" s="12" t="s">
        <v>653</v>
      </c>
      <c r="K18" s="12"/>
      <c r="L18" s="12" t="s">
        <v>215</v>
      </c>
      <c r="M18" s="12" t="s">
        <v>654</v>
      </c>
      <c r="N18" s="12" t="s">
        <v>655</v>
      </c>
      <c r="O18" s="12"/>
      <c r="P18" s="12"/>
      <c r="Q18" s="12" t="s">
        <v>214</v>
      </c>
    </row>
    <row r="19" spans="3:17" x14ac:dyDescent="0.25">
      <c r="C19" s="13" t="s">
        <v>821</v>
      </c>
      <c r="D19" s="13" t="s">
        <v>810</v>
      </c>
      <c r="E19" s="13"/>
      <c r="F19" s="13" t="s">
        <v>136</v>
      </c>
      <c r="G19" s="13" t="s">
        <v>822</v>
      </c>
      <c r="H19" s="18">
        <v>0.57540000000000002</v>
      </c>
      <c r="I19" s="18">
        <f>Table9[[#This Row],[Percent]]*100</f>
        <v>57.54</v>
      </c>
      <c r="J19" s="13" t="s">
        <v>824</v>
      </c>
      <c r="K19" s="13"/>
      <c r="L19" s="13" t="s">
        <v>215</v>
      </c>
      <c r="M19" s="13" t="s">
        <v>825</v>
      </c>
      <c r="N19" s="13" t="s">
        <v>826</v>
      </c>
      <c r="O19" s="13"/>
      <c r="P19" s="13"/>
      <c r="Q19" s="13" t="s">
        <v>214</v>
      </c>
    </row>
    <row r="20" spans="3:17" x14ac:dyDescent="0.25">
      <c r="C20" s="12" t="s">
        <v>665</v>
      </c>
      <c r="D20" s="12" t="s">
        <v>657</v>
      </c>
      <c r="E20" s="12"/>
      <c r="F20" s="12" t="s">
        <v>136</v>
      </c>
      <c r="G20" s="12" t="s">
        <v>666</v>
      </c>
      <c r="H20" s="17">
        <v>0.54579999999999995</v>
      </c>
      <c r="I20" s="17">
        <f>Table9[[#This Row],[Percent]]*100</f>
        <v>54.58</v>
      </c>
      <c r="J20" s="12" t="s">
        <v>668</v>
      </c>
      <c r="K20" s="12"/>
      <c r="L20" s="12" t="s">
        <v>215</v>
      </c>
      <c r="M20" s="12" t="s">
        <v>669</v>
      </c>
      <c r="N20" s="12" t="s">
        <v>670</v>
      </c>
      <c r="O20" s="12"/>
      <c r="P20" s="12"/>
      <c r="Q20" s="12" t="s">
        <v>214</v>
      </c>
    </row>
    <row r="21" spans="3:17" x14ac:dyDescent="0.25">
      <c r="C21" s="13" t="s">
        <v>827</v>
      </c>
      <c r="D21" s="13" t="s">
        <v>828</v>
      </c>
      <c r="E21" s="13"/>
      <c r="F21" s="13" t="s">
        <v>136</v>
      </c>
      <c r="G21" s="13" t="s">
        <v>829</v>
      </c>
      <c r="H21" s="18">
        <v>0.50060000000000004</v>
      </c>
      <c r="I21" s="18">
        <f>Table9[[#This Row],[Percent]]*100</f>
        <v>50.06</v>
      </c>
      <c r="J21" s="13" t="s">
        <v>831</v>
      </c>
      <c r="K21" s="13"/>
      <c r="L21" s="13" t="s">
        <v>215</v>
      </c>
      <c r="M21" s="13" t="s">
        <v>832</v>
      </c>
      <c r="N21" s="13" t="s">
        <v>833</v>
      </c>
      <c r="O21" s="13"/>
      <c r="P21" s="13"/>
      <c r="Q21" s="13" t="s">
        <v>214</v>
      </c>
    </row>
    <row r="22" spans="3:17" x14ac:dyDescent="0.25">
      <c r="C22" s="12" t="s">
        <v>834</v>
      </c>
      <c r="D22" s="12" t="s">
        <v>835</v>
      </c>
      <c r="E22" s="12"/>
      <c r="F22" s="12" t="s">
        <v>215</v>
      </c>
      <c r="G22" s="12" t="s">
        <v>836</v>
      </c>
      <c r="H22" s="17">
        <v>0.52890000000000004</v>
      </c>
      <c r="I22" s="17">
        <f>Table9[[#This Row],[Percent]]*100</f>
        <v>52.89</v>
      </c>
      <c r="J22" s="12" t="s">
        <v>828</v>
      </c>
      <c r="K22" s="12"/>
      <c r="L22" s="12" t="s">
        <v>136</v>
      </c>
      <c r="M22" s="12" t="s">
        <v>838</v>
      </c>
      <c r="N22" s="12" t="s">
        <v>839</v>
      </c>
      <c r="O22" s="12"/>
      <c r="P22" s="12"/>
      <c r="Q22" s="12" t="s">
        <v>214</v>
      </c>
    </row>
    <row r="23" spans="3:17" x14ac:dyDescent="0.25">
      <c r="C23" s="13" t="s">
        <v>671</v>
      </c>
      <c r="D23" s="13" t="s">
        <v>672</v>
      </c>
      <c r="E23" s="13"/>
      <c r="F23" s="13" t="s">
        <v>215</v>
      </c>
      <c r="G23" s="13" t="s">
        <v>673</v>
      </c>
      <c r="H23" s="18">
        <v>0.52459999999999996</v>
      </c>
      <c r="I23" s="18">
        <f>Table9[[#This Row],[Percent]]*100</f>
        <v>52.459999999999994</v>
      </c>
      <c r="J23" s="13" t="s">
        <v>657</v>
      </c>
      <c r="K23" s="13"/>
      <c r="L23" s="13" t="s">
        <v>136</v>
      </c>
      <c r="M23" s="13" t="s">
        <v>675</v>
      </c>
      <c r="N23" s="13" t="s">
        <v>676</v>
      </c>
      <c r="O23" s="13"/>
      <c r="P23" s="13"/>
      <c r="Q23" s="13" t="s">
        <v>214</v>
      </c>
    </row>
    <row r="24" spans="3:17" x14ac:dyDescent="0.25">
      <c r="C24" s="12" t="s">
        <v>840</v>
      </c>
      <c r="D24" s="12" t="s">
        <v>835</v>
      </c>
      <c r="E24" s="12"/>
      <c r="F24" s="12" t="s">
        <v>215</v>
      </c>
      <c r="G24" s="12" t="s">
        <v>841</v>
      </c>
      <c r="H24" s="17">
        <v>0.61560000000000004</v>
      </c>
      <c r="I24" s="17">
        <f>Table9[[#This Row],[Percent]]*100</f>
        <v>61.56</v>
      </c>
      <c r="J24" s="12" t="s">
        <v>843</v>
      </c>
      <c r="K24" s="12"/>
      <c r="L24" s="12" t="s">
        <v>136</v>
      </c>
      <c r="M24" s="12" t="s">
        <v>844</v>
      </c>
      <c r="N24" s="12" t="s">
        <v>845</v>
      </c>
      <c r="O24" s="12"/>
      <c r="P24" s="12"/>
      <c r="Q24" s="12" t="s">
        <v>214</v>
      </c>
    </row>
    <row r="25" spans="3:17" x14ac:dyDescent="0.25">
      <c r="C25" s="13" t="s">
        <v>677</v>
      </c>
      <c r="D25" s="13" t="s">
        <v>672</v>
      </c>
      <c r="E25" s="13"/>
      <c r="F25" s="13" t="s">
        <v>215</v>
      </c>
      <c r="G25" s="13" t="s">
        <v>678</v>
      </c>
      <c r="H25" s="18">
        <v>0.50219999999999998</v>
      </c>
      <c r="I25" s="18">
        <f>Table9[[#This Row],[Percent]]*100</f>
        <v>50.22</v>
      </c>
      <c r="J25" s="13" t="s">
        <v>680</v>
      </c>
      <c r="K25" s="13"/>
      <c r="L25" s="13" t="s">
        <v>136</v>
      </c>
      <c r="M25" s="13" t="s">
        <v>681</v>
      </c>
      <c r="N25" s="13" t="s">
        <v>682</v>
      </c>
      <c r="O25" s="13"/>
      <c r="P25" s="13"/>
      <c r="Q25" s="13" t="s">
        <v>214</v>
      </c>
    </row>
    <row r="26" spans="3:17" x14ac:dyDescent="0.25">
      <c r="C26" s="12" t="s">
        <v>846</v>
      </c>
      <c r="D26" s="12" t="s">
        <v>847</v>
      </c>
      <c r="E26" s="12"/>
      <c r="F26" s="12" t="s">
        <v>136</v>
      </c>
      <c r="G26" s="12" t="s">
        <v>848</v>
      </c>
      <c r="H26" s="17">
        <v>0.51529999999999998</v>
      </c>
      <c r="I26" s="17">
        <f>Table9[[#This Row],[Percent]]*100</f>
        <v>51.53</v>
      </c>
      <c r="J26" s="12" t="s">
        <v>850</v>
      </c>
      <c r="K26" s="12"/>
      <c r="L26" s="12" t="s">
        <v>215</v>
      </c>
      <c r="M26" s="12" t="s">
        <v>851</v>
      </c>
      <c r="N26" s="12" t="s">
        <v>852</v>
      </c>
      <c r="O26" s="12" t="s">
        <v>853</v>
      </c>
      <c r="P26" s="12" t="s">
        <v>713</v>
      </c>
      <c r="Q26" s="12" t="s">
        <v>214</v>
      </c>
    </row>
    <row r="27" spans="3:17" x14ac:dyDescent="0.25">
      <c r="C27" s="13" t="s">
        <v>683</v>
      </c>
      <c r="D27" s="13" t="s">
        <v>680</v>
      </c>
      <c r="E27" s="13"/>
      <c r="F27" s="13" t="s">
        <v>136</v>
      </c>
      <c r="G27" s="13" t="s">
        <v>684</v>
      </c>
      <c r="H27" s="18">
        <v>0.49680000000000002</v>
      </c>
      <c r="I27" s="18">
        <f>Table9[[#This Row],[Percent]]*100</f>
        <v>49.68</v>
      </c>
      <c r="J27" s="13" t="s">
        <v>686</v>
      </c>
      <c r="K27" s="13"/>
      <c r="L27" s="13" t="s">
        <v>215</v>
      </c>
      <c r="M27" s="13" t="s">
        <v>687</v>
      </c>
      <c r="N27" s="13" t="s">
        <v>688</v>
      </c>
      <c r="O27" s="13" t="s">
        <v>689</v>
      </c>
      <c r="P27" s="13" t="s">
        <v>690</v>
      </c>
      <c r="Q27" s="13" t="s">
        <v>214</v>
      </c>
    </row>
    <row r="28" spans="3:17" x14ac:dyDescent="0.25">
      <c r="C28" s="12" t="s">
        <v>854</v>
      </c>
      <c r="D28" s="12" t="s">
        <v>855</v>
      </c>
      <c r="E28" s="12"/>
      <c r="F28" s="12" t="s">
        <v>215</v>
      </c>
      <c r="G28" s="12" t="s">
        <v>856</v>
      </c>
      <c r="H28" s="17">
        <v>0.6462</v>
      </c>
      <c r="I28" s="17">
        <f>Table9[[#This Row],[Percent]]*100</f>
        <v>64.62</v>
      </c>
      <c r="J28" s="12" t="s">
        <v>858</v>
      </c>
      <c r="K28" s="12"/>
      <c r="L28" s="12" t="s">
        <v>136</v>
      </c>
      <c r="M28" s="12" t="s">
        <v>859</v>
      </c>
      <c r="N28" s="12" t="s">
        <v>860</v>
      </c>
      <c r="O28" s="12" t="s">
        <v>861</v>
      </c>
      <c r="P28" s="12" t="s">
        <v>862</v>
      </c>
      <c r="Q28" s="12" t="s">
        <v>214</v>
      </c>
    </row>
    <row r="29" spans="3:17" x14ac:dyDescent="0.25">
      <c r="C29" s="13" t="s">
        <v>691</v>
      </c>
      <c r="D29" s="13" t="s">
        <v>686</v>
      </c>
      <c r="E29" s="13"/>
      <c r="F29" s="13" t="s">
        <v>215</v>
      </c>
      <c r="G29" s="13" t="s">
        <v>692</v>
      </c>
      <c r="H29" s="18">
        <v>0.49509999999999998</v>
      </c>
      <c r="I29" s="18">
        <f>Table9[[#This Row],[Percent]]*100</f>
        <v>49.51</v>
      </c>
      <c r="J29" s="13" t="s">
        <v>680</v>
      </c>
      <c r="K29" s="13"/>
      <c r="L29" s="13" t="s">
        <v>136</v>
      </c>
      <c r="M29" s="13" t="s">
        <v>694</v>
      </c>
      <c r="N29" s="13" t="s">
        <v>695</v>
      </c>
      <c r="O29" s="13" t="s">
        <v>696</v>
      </c>
      <c r="P29" s="13" t="s">
        <v>697</v>
      </c>
      <c r="Q29" s="13" t="s">
        <v>214</v>
      </c>
    </row>
    <row r="30" spans="3:17" x14ac:dyDescent="0.25">
      <c r="C30" s="12" t="s">
        <v>863</v>
      </c>
      <c r="D30" s="12" t="s">
        <v>855</v>
      </c>
      <c r="E30" s="12"/>
      <c r="F30" s="12" t="s">
        <v>215</v>
      </c>
      <c r="G30" s="12" t="s">
        <v>864</v>
      </c>
      <c r="H30" s="17">
        <v>0.68799999999999994</v>
      </c>
      <c r="I30" s="17">
        <f>Table9[[#This Row],[Percent]]*100</f>
        <v>68.8</v>
      </c>
      <c r="J30" s="12" t="s">
        <v>866</v>
      </c>
      <c r="K30" s="12"/>
      <c r="L30" s="12" t="s">
        <v>136</v>
      </c>
      <c r="M30" s="12" t="s">
        <v>867</v>
      </c>
      <c r="N30" s="12" t="s">
        <v>868</v>
      </c>
      <c r="O30" s="12" t="s">
        <v>869</v>
      </c>
      <c r="P30" s="12" t="s">
        <v>870</v>
      </c>
      <c r="Q30" s="12" t="s">
        <v>214</v>
      </c>
    </row>
    <row r="31" spans="3:17" x14ac:dyDescent="0.25">
      <c r="C31" s="13" t="s">
        <v>698</v>
      </c>
      <c r="D31" s="13" t="s">
        <v>686</v>
      </c>
      <c r="E31" s="13"/>
      <c r="F31" s="13" t="s">
        <v>215</v>
      </c>
      <c r="G31" s="13" t="s">
        <v>699</v>
      </c>
      <c r="H31" s="18">
        <v>0.56659999999999999</v>
      </c>
      <c r="I31" s="18">
        <f>Table9[[#This Row],[Percent]]*100</f>
        <v>56.66</v>
      </c>
      <c r="J31" s="13" t="s">
        <v>701</v>
      </c>
      <c r="K31" s="13"/>
      <c r="L31" s="13" t="s">
        <v>136</v>
      </c>
      <c r="M31" s="13" t="s">
        <v>702</v>
      </c>
      <c r="N31" s="13" t="s">
        <v>703</v>
      </c>
      <c r="O31" s="13" t="s">
        <v>704</v>
      </c>
      <c r="P31" s="13" t="s">
        <v>705</v>
      </c>
      <c r="Q31" s="13" t="s">
        <v>214</v>
      </c>
    </row>
    <row r="32" spans="3:17" x14ac:dyDescent="0.25">
      <c r="C32" s="12" t="s">
        <v>871</v>
      </c>
      <c r="D32" s="12" t="s">
        <v>855</v>
      </c>
      <c r="E32" s="12"/>
      <c r="F32" s="12" t="s">
        <v>215</v>
      </c>
      <c r="G32" s="12" t="s">
        <v>872</v>
      </c>
      <c r="H32" s="17">
        <v>0.62450000000000006</v>
      </c>
      <c r="I32" s="17">
        <f>Table9[[#This Row],[Percent]]*100</f>
        <v>62.45</v>
      </c>
      <c r="J32" s="12" t="s">
        <v>874</v>
      </c>
      <c r="K32" s="12"/>
      <c r="L32" s="12" t="s">
        <v>136</v>
      </c>
      <c r="M32" s="12" t="s">
        <v>875</v>
      </c>
      <c r="N32" s="12" t="s">
        <v>876</v>
      </c>
      <c r="O32" s="12" t="s">
        <v>877</v>
      </c>
      <c r="P32" s="12" t="s">
        <v>713</v>
      </c>
      <c r="Q32" s="12" t="s">
        <v>214</v>
      </c>
    </row>
    <row r="33" spans="3:17" x14ac:dyDescent="0.25">
      <c r="C33" s="13" t="s">
        <v>706</v>
      </c>
      <c r="D33" s="13" t="s">
        <v>686</v>
      </c>
      <c r="E33" s="13"/>
      <c r="F33" s="13" t="s">
        <v>215</v>
      </c>
      <c r="G33" s="13" t="s">
        <v>707</v>
      </c>
      <c r="H33" s="18">
        <v>0.56969999999999998</v>
      </c>
      <c r="I33" s="18">
        <f>Table9[[#This Row],[Percent]]*100</f>
        <v>56.97</v>
      </c>
      <c r="J33" s="13" t="s">
        <v>709</v>
      </c>
      <c r="K33" s="13"/>
      <c r="L33" s="13" t="s">
        <v>136</v>
      </c>
      <c r="M33" s="13" t="s">
        <v>710</v>
      </c>
      <c r="N33" s="13" t="s">
        <v>711</v>
      </c>
      <c r="O33" s="13" t="s">
        <v>712</v>
      </c>
      <c r="P33" s="13" t="s">
        <v>713</v>
      </c>
      <c r="Q33" s="13" t="s">
        <v>214</v>
      </c>
    </row>
    <row r="34" spans="3:17" x14ac:dyDescent="0.25">
      <c r="C34" s="12" t="s">
        <v>878</v>
      </c>
      <c r="D34" s="12" t="s">
        <v>855</v>
      </c>
      <c r="E34" s="12"/>
      <c r="F34" s="12" t="s">
        <v>215</v>
      </c>
      <c r="G34" s="12" t="s">
        <v>879</v>
      </c>
      <c r="H34" s="17">
        <v>0.50880000000000003</v>
      </c>
      <c r="I34" s="17">
        <f>Table9[[#This Row],[Percent]]*100</f>
        <v>50.88</v>
      </c>
      <c r="J34" s="12" t="s">
        <v>715</v>
      </c>
      <c r="K34" s="12"/>
      <c r="L34" s="12" t="s">
        <v>136</v>
      </c>
      <c r="M34" s="12" t="s">
        <v>881</v>
      </c>
      <c r="N34" s="12" t="s">
        <v>882</v>
      </c>
      <c r="O34" s="12"/>
      <c r="P34" s="12"/>
      <c r="Q34" s="12" t="s">
        <v>214</v>
      </c>
    </row>
    <row r="35" spans="3:17" x14ac:dyDescent="0.25">
      <c r="C35" s="13" t="s">
        <v>714</v>
      </c>
      <c r="D35" s="13" t="s">
        <v>715</v>
      </c>
      <c r="E35" s="13"/>
      <c r="F35" s="13" t="s">
        <v>136</v>
      </c>
      <c r="G35" s="13" t="s">
        <v>716</v>
      </c>
      <c r="H35" s="18">
        <v>0.53439999999999999</v>
      </c>
      <c r="I35" s="18">
        <f>Table9[[#This Row],[Percent]]*100</f>
        <v>53.44</v>
      </c>
      <c r="J35" s="13" t="s">
        <v>718</v>
      </c>
      <c r="K35" s="13"/>
      <c r="L35" s="13" t="s">
        <v>215</v>
      </c>
      <c r="M35" s="13" t="s">
        <v>719</v>
      </c>
      <c r="N35" s="13" t="s">
        <v>720</v>
      </c>
      <c r="O35" s="13" t="s">
        <v>721</v>
      </c>
      <c r="P35" s="13" t="s">
        <v>713</v>
      </c>
      <c r="Q35" s="13" t="s">
        <v>214</v>
      </c>
    </row>
    <row r="36" spans="3:17" x14ac:dyDescent="0.25">
      <c r="C36" s="12" t="s">
        <v>887</v>
      </c>
      <c r="D36" s="12" t="s">
        <v>709</v>
      </c>
      <c r="E36" s="12"/>
      <c r="F36" s="12" t="s">
        <v>136</v>
      </c>
      <c r="G36" s="12" t="s">
        <v>888</v>
      </c>
      <c r="H36" s="17">
        <v>0.56459999999999999</v>
      </c>
      <c r="I36" s="17">
        <f>Table9[[#This Row],[Percent]]*100</f>
        <v>56.46</v>
      </c>
      <c r="J36" s="12" t="s">
        <v>890</v>
      </c>
      <c r="K36" s="12"/>
      <c r="L36" s="12" t="s">
        <v>215</v>
      </c>
      <c r="M36" s="12" t="s">
        <v>891</v>
      </c>
      <c r="N36" s="12" t="s">
        <v>892</v>
      </c>
      <c r="O36" s="12" t="s">
        <v>893</v>
      </c>
      <c r="P36" s="12" t="s">
        <v>894</v>
      </c>
      <c r="Q36" s="12" t="s">
        <v>214</v>
      </c>
    </row>
    <row r="37" spans="3:17" x14ac:dyDescent="0.25">
      <c r="C37" s="13" t="s">
        <v>725</v>
      </c>
      <c r="D37" s="13" t="s">
        <v>715</v>
      </c>
      <c r="E37" s="13"/>
      <c r="F37" s="13" t="s">
        <v>136</v>
      </c>
      <c r="G37" s="13" t="s">
        <v>726</v>
      </c>
      <c r="H37" s="18">
        <v>0.59919999999999995</v>
      </c>
      <c r="I37" s="18">
        <f>Table9[[#This Row],[Percent]]*100</f>
        <v>59.919999999999995</v>
      </c>
      <c r="J37" s="13" t="s">
        <v>728</v>
      </c>
      <c r="K37" s="13"/>
      <c r="L37" s="13" t="s">
        <v>215</v>
      </c>
      <c r="M37" s="13" t="s">
        <v>729</v>
      </c>
      <c r="N37" s="13" t="s">
        <v>730</v>
      </c>
      <c r="O37" s="13" t="s">
        <v>731</v>
      </c>
      <c r="P37" s="13" t="s">
        <v>732</v>
      </c>
      <c r="Q37" s="13" t="s">
        <v>214</v>
      </c>
    </row>
    <row r="38" spans="3:17" x14ac:dyDescent="0.25">
      <c r="C38" s="12" t="s">
        <v>895</v>
      </c>
      <c r="D38" s="12" t="s">
        <v>709</v>
      </c>
      <c r="E38" s="12"/>
      <c r="F38" s="12" t="s">
        <v>136</v>
      </c>
      <c r="G38" s="12" t="s">
        <v>896</v>
      </c>
      <c r="H38" s="17">
        <v>0.63849999999999996</v>
      </c>
      <c r="I38" s="17">
        <f>Table9[[#This Row],[Percent]]*100</f>
        <v>63.849999999999994</v>
      </c>
      <c r="J38" s="12" t="s">
        <v>898</v>
      </c>
      <c r="K38" s="12"/>
      <c r="L38" s="12" t="s">
        <v>215</v>
      </c>
      <c r="M38" s="12" t="s">
        <v>899</v>
      </c>
      <c r="N38" s="12" t="s">
        <v>900</v>
      </c>
      <c r="O38" s="12" t="s">
        <v>901</v>
      </c>
      <c r="P38" s="12" t="s">
        <v>894</v>
      </c>
      <c r="Q38" s="12" t="s">
        <v>214</v>
      </c>
    </row>
    <row r="39" spans="3:17" x14ac:dyDescent="0.25">
      <c r="C39" s="13" t="s">
        <v>733</v>
      </c>
      <c r="D39" s="13" t="s">
        <v>734</v>
      </c>
      <c r="E39" s="13"/>
      <c r="F39" s="13" t="s">
        <v>215</v>
      </c>
      <c r="G39" s="13" t="s">
        <v>735</v>
      </c>
      <c r="H39" s="18">
        <v>0.56159999999999999</v>
      </c>
      <c r="I39" s="18">
        <f>Table9[[#This Row],[Percent]]*100</f>
        <v>56.16</v>
      </c>
      <c r="J39" s="13" t="s">
        <v>715</v>
      </c>
      <c r="K39" s="13"/>
      <c r="L39" s="13" t="s">
        <v>136</v>
      </c>
      <c r="M39" s="13" t="s">
        <v>737</v>
      </c>
      <c r="N39" s="13" t="s">
        <v>738</v>
      </c>
      <c r="O39" s="13" t="s">
        <v>739</v>
      </c>
      <c r="P39" s="13" t="s">
        <v>740</v>
      </c>
      <c r="Q39" s="13" t="s">
        <v>214</v>
      </c>
    </row>
    <row r="40" spans="3:17" x14ac:dyDescent="0.25">
      <c r="C40" s="12" t="s">
        <v>902</v>
      </c>
      <c r="D40" s="12" t="s">
        <v>903</v>
      </c>
      <c r="E40" s="12"/>
      <c r="F40" s="12" t="s">
        <v>136</v>
      </c>
      <c r="G40" s="12" t="s">
        <v>904</v>
      </c>
      <c r="H40" s="17">
        <v>0.56850000000000001</v>
      </c>
      <c r="I40" s="17">
        <f>Table9[[#This Row],[Percent]]*100</f>
        <v>56.85</v>
      </c>
      <c r="J40" s="12" t="s">
        <v>906</v>
      </c>
      <c r="K40" s="12"/>
      <c r="L40" s="12" t="s">
        <v>215</v>
      </c>
      <c r="M40" s="12" t="s">
        <v>907</v>
      </c>
      <c r="N40" s="12" t="s">
        <v>908</v>
      </c>
      <c r="O40" s="12" t="s">
        <v>909</v>
      </c>
      <c r="P40" s="12" t="s">
        <v>910</v>
      </c>
      <c r="Q40" s="12" t="s">
        <v>214</v>
      </c>
    </row>
    <row r="41" spans="3:17" x14ac:dyDescent="0.25">
      <c r="C41" s="13" t="s">
        <v>741</v>
      </c>
      <c r="D41" s="13" t="s">
        <v>734</v>
      </c>
      <c r="E41" s="13"/>
      <c r="F41" s="13" t="s">
        <v>215</v>
      </c>
      <c r="G41" s="13" t="s">
        <v>742</v>
      </c>
      <c r="H41" s="18">
        <v>0.50700000000000001</v>
      </c>
      <c r="I41" s="18">
        <f>Table9[[#This Row],[Percent]]*100</f>
        <v>50.7</v>
      </c>
      <c r="J41" s="13" t="s">
        <v>744</v>
      </c>
      <c r="K41" s="13"/>
      <c r="L41" s="13" t="s">
        <v>136</v>
      </c>
      <c r="M41" s="13" t="s">
        <v>745</v>
      </c>
      <c r="N41" s="13" t="s">
        <v>746</v>
      </c>
      <c r="O41" s="13" t="s">
        <v>747</v>
      </c>
      <c r="P41" s="13" t="s">
        <v>748</v>
      </c>
      <c r="Q41" s="13" t="s">
        <v>214</v>
      </c>
    </row>
    <row r="42" spans="3:17" x14ac:dyDescent="0.25">
      <c r="C42" s="12" t="s">
        <v>911</v>
      </c>
      <c r="D42" s="12" t="s">
        <v>903</v>
      </c>
      <c r="E42" s="12"/>
      <c r="F42" s="12" t="s">
        <v>136</v>
      </c>
      <c r="G42" s="12" t="s">
        <v>912</v>
      </c>
      <c r="H42" s="17">
        <v>0.58030000000000004</v>
      </c>
      <c r="I42" s="17">
        <f>Table9[[#This Row],[Percent]]*100</f>
        <v>58.03</v>
      </c>
      <c r="J42" s="12" t="s">
        <v>914</v>
      </c>
      <c r="K42" s="12"/>
      <c r="L42" s="12" t="s">
        <v>215</v>
      </c>
      <c r="M42" s="12" t="s">
        <v>915</v>
      </c>
      <c r="N42" s="12" t="s">
        <v>916</v>
      </c>
      <c r="O42" s="12" t="s">
        <v>917</v>
      </c>
      <c r="P42" s="12" t="s">
        <v>918</v>
      </c>
      <c r="Q42" s="12" t="s">
        <v>214</v>
      </c>
    </row>
    <row r="43" spans="3:17" x14ac:dyDescent="0.25">
      <c r="C43" s="13" t="s">
        <v>749</v>
      </c>
      <c r="D43" s="13" t="s">
        <v>734</v>
      </c>
      <c r="E43" s="13"/>
      <c r="F43" s="13" t="s">
        <v>215</v>
      </c>
      <c r="G43" s="13" t="s">
        <v>750</v>
      </c>
      <c r="H43" s="18">
        <v>0.53400000000000003</v>
      </c>
      <c r="I43" s="18">
        <f>Table9[[#This Row],[Percent]]*100</f>
        <v>53.400000000000006</v>
      </c>
      <c r="J43" s="13" t="s">
        <v>752</v>
      </c>
      <c r="K43" s="13"/>
      <c r="L43" s="13" t="s">
        <v>136</v>
      </c>
      <c r="M43" s="13" t="s">
        <v>753</v>
      </c>
      <c r="N43" s="13" t="s">
        <v>754</v>
      </c>
      <c r="O43" s="13" t="s">
        <v>755</v>
      </c>
      <c r="P43" s="13" t="s">
        <v>740</v>
      </c>
      <c r="Q43" s="13" t="s">
        <v>214</v>
      </c>
    </row>
    <row r="44" spans="3:17" x14ac:dyDescent="0.25">
      <c r="C44" s="12" t="s">
        <v>919</v>
      </c>
      <c r="D44" s="12" t="s">
        <v>920</v>
      </c>
      <c r="E44" s="12"/>
      <c r="F44" s="12" t="s">
        <v>136</v>
      </c>
      <c r="G44" s="12" t="s">
        <v>921</v>
      </c>
      <c r="H44" s="17">
        <v>0.53039999999999998</v>
      </c>
      <c r="I44" s="17">
        <f>Table9[[#This Row],[Percent]]*100</f>
        <v>53.04</v>
      </c>
      <c r="J44" s="12" t="s">
        <v>923</v>
      </c>
      <c r="K44" s="12"/>
      <c r="L44" s="12" t="s">
        <v>215</v>
      </c>
      <c r="M44" s="12" t="s">
        <v>924</v>
      </c>
      <c r="N44" s="12" t="s">
        <v>925</v>
      </c>
      <c r="O44" s="12" t="s">
        <v>926</v>
      </c>
      <c r="P44" s="12" t="s">
        <v>927</v>
      </c>
      <c r="Q44" s="12" t="s">
        <v>214</v>
      </c>
    </row>
    <row r="45" spans="3:17" x14ac:dyDescent="0.25">
      <c r="C45" s="12" t="s">
        <v>756</v>
      </c>
      <c r="D45" s="12" t="s">
        <v>760</v>
      </c>
      <c r="E45" s="12"/>
      <c r="F45" s="12" t="s">
        <v>215</v>
      </c>
      <c r="G45" s="12" t="s">
        <v>761</v>
      </c>
      <c r="H45" s="17">
        <v>0.39600000000000002</v>
      </c>
      <c r="I45" s="17">
        <f>Table9[[#This Row],[Percent]]*100</f>
        <v>39.6</v>
      </c>
      <c r="J45" s="12"/>
      <c r="K45" s="12"/>
      <c r="L45" s="12"/>
      <c r="M45" s="12"/>
      <c r="N45" s="12"/>
      <c r="O45" s="12"/>
      <c r="P45" s="12"/>
      <c r="Q45" s="12"/>
    </row>
    <row r="46" spans="3:17" x14ac:dyDescent="0.25">
      <c r="C46" s="12" t="s">
        <v>609</v>
      </c>
      <c r="D46" s="13" t="s">
        <v>613</v>
      </c>
      <c r="E46" s="13"/>
      <c r="F46" s="13" t="s">
        <v>136</v>
      </c>
      <c r="G46" s="13" t="s">
        <v>614</v>
      </c>
      <c r="H46" s="18">
        <v>0.46150000000000002</v>
      </c>
      <c r="I46" s="1">
        <f>Table9[[#This Row],[Percent]]*100</f>
        <v>46.150000000000006</v>
      </c>
      <c r="J46" s="15"/>
      <c r="K46" s="15"/>
      <c r="L46" s="15"/>
      <c r="M46" s="15"/>
      <c r="N46" s="15"/>
      <c r="O46" s="15"/>
      <c r="P46" s="15"/>
      <c r="Q46" s="15"/>
    </row>
    <row r="47" spans="3:17" x14ac:dyDescent="0.25">
      <c r="C47" s="12" t="s">
        <v>769</v>
      </c>
      <c r="D47" s="12" t="s">
        <v>773</v>
      </c>
      <c r="E47" s="12"/>
      <c r="F47" s="12" t="s">
        <v>215</v>
      </c>
      <c r="G47" s="12" t="s">
        <v>774</v>
      </c>
      <c r="H47" s="17">
        <v>0.40760000000000002</v>
      </c>
      <c r="I47" s="19">
        <f>Table9[[#This Row],[Percent]]*100</f>
        <v>40.760000000000005</v>
      </c>
      <c r="J47" s="15"/>
      <c r="K47" s="15"/>
      <c r="L47" s="15"/>
      <c r="M47" s="15"/>
      <c r="N47" s="15"/>
      <c r="O47" s="15"/>
      <c r="P47" s="15"/>
      <c r="Q47" s="15"/>
    </row>
    <row r="48" spans="3:17" x14ac:dyDescent="0.25">
      <c r="C48" s="12" t="s">
        <v>618</v>
      </c>
      <c r="D48" s="13" t="s">
        <v>610</v>
      </c>
      <c r="E48" s="13"/>
      <c r="F48" s="13" t="s">
        <v>215</v>
      </c>
      <c r="G48" s="13" t="s">
        <v>622</v>
      </c>
      <c r="H48" s="18">
        <v>0.47720000000000001</v>
      </c>
      <c r="I48" s="1">
        <f>Table9[[#This Row],[Percent]]*100</f>
        <v>47.72</v>
      </c>
      <c r="J48" s="15"/>
      <c r="K48" s="15"/>
      <c r="L48" s="15"/>
      <c r="M48" s="15"/>
      <c r="N48" s="15"/>
      <c r="O48" s="15"/>
      <c r="P48" s="15"/>
      <c r="Q48" s="15"/>
    </row>
    <row r="49" spans="3:17" x14ac:dyDescent="0.25">
      <c r="C49" s="12" t="s">
        <v>778</v>
      </c>
      <c r="D49" s="12" t="s">
        <v>610</v>
      </c>
      <c r="E49" s="12"/>
      <c r="F49" s="12" t="s">
        <v>215</v>
      </c>
      <c r="G49" s="12" t="s">
        <v>781</v>
      </c>
      <c r="H49" s="17">
        <v>0.46600000000000003</v>
      </c>
      <c r="I49" s="19">
        <f>Table9[[#This Row],[Percent]]*100</f>
        <v>46.6</v>
      </c>
      <c r="J49" s="15"/>
      <c r="K49" s="15"/>
      <c r="L49" s="15"/>
      <c r="M49" s="15"/>
      <c r="N49" s="15"/>
      <c r="O49" s="15"/>
      <c r="P49" s="15"/>
      <c r="Q49" s="15"/>
    </row>
    <row r="50" spans="3:17" x14ac:dyDescent="0.25">
      <c r="C50" s="12" t="s">
        <v>626</v>
      </c>
      <c r="D50" s="13" t="s">
        <v>629</v>
      </c>
      <c r="E50" s="13"/>
      <c r="F50" s="13" t="s">
        <v>215</v>
      </c>
      <c r="G50" s="13" t="s">
        <v>630</v>
      </c>
      <c r="H50" s="18">
        <v>0.39069999999999999</v>
      </c>
      <c r="I50" s="1">
        <f>Table9[[#This Row],[Percent]]*100</f>
        <v>39.07</v>
      </c>
      <c r="J50" s="15"/>
      <c r="K50" s="15"/>
      <c r="L50" s="15"/>
      <c r="M50" s="15"/>
      <c r="N50" s="15"/>
      <c r="O50" s="15"/>
      <c r="P50" s="15"/>
      <c r="Q50" s="15"/>
    </row>
    <row r="51" spans="3:17" x14ac:dyDescent="0.25">
      <c r="C51" s="12" t="s">
        <v>785</v>
      </c>
      <c r="D51" s="12" t="s">
        <v>789</v>
      </c>
      <c r="E51" s="12"/>
      <c r="F51" s="12" t="s">
        <v>215</v>
      </c>
      <c r="G51" s="12" t="s">
        <v>790</v>
      </c>
      <c r="H51" s="17">
        <v>0.37419999999999998</v>
      </c>
      <c r="I51" s="19">
        <f>Table9[[#This Row],[Percent]]*100</f>
        <v>37.419999999999995</v>
      </c>
      <c r="J51" s="15"/>
      <c r="K51" s="15"/>
      <c r="L51" s="15"/>
      <c r="M51" s="15"/>
      <c r="N51" s="15"/>
      <c r="O51" s="15"/>
      <c r="P51" s="15"/>
      <c r="Q51" s="15"/>
    </row>
    <row r="52" spans="3:17" x14ac:dyDescent="0.25">
      <c r="C52" s="12" t="s">
        <v>794</v>
      </c>
      <c r="D52" s="13" t="s">
        <v>798</v>
      </c>
      <c r="E52" s="13"/>
      <c r="F52" s="13" t="s">
        <v>136</v>
      </c>
      <c r="G52" s="13" t="s">
        <v>799</v>
      </c>
      <c r="H52" s="18">
        <v>0.45219999999999999</v>
      </c>
      <c r="I52" s="1">
        <f>Table9[[#This Row],[Percent]]*100</f>
        <v>45.22</v>
      </c>
      <c r="J52" s="15"/>
      <c r="K52" s="15"/>
      <c r="L52" s="15"/>
      <c r="M52" s="15"/>
      <c r="N52" s="15"/>
      <c r="O52" s="15"/>
      <c r="P52" s="15"/>
      <c r="Q52" s="15"/>
    </row>
    <row r="53" spans="3:17" x14ac:dyDescent="0.25">
      <c r="C53" s="12" t="s">
        <v>801</v>
      </c>
      <c r="D53" s="12" t="s">
        <v>804</v>
      </c>
      <c r="E53" s="12"/>
      <c r="F53" s="12" t="s">
        <v>136</v>
      </c>
      <c r="G53" s="12" t="s">
        <v>805</v>
      </c>
      <c r="H53" s="17">
        <v>0.4577</v>
      </c>
      <c r="I53" s="19">
        <f>Table9[[#This Row],[Percent]]*100</f>
        <v>45.769999999999996</v>
      </c>
      <c r="J53" s="15"/>
      <c r="K53" s="15"/>
      <c r="L53" s="15"/>
      <c r="M53" s="15"/>
      <c r="N53" s="15"/>
      <c r="O53" s="15"/>
      <c r="P53" s="15"/>
      <c r="Q53" s="15"/>
    </row>
    <row r="54" spans="3:17" x14ac:dyDescent="0.25">
      <c r="C54" s="12" t="s">
        <v>634</v>
      </c>
      <c r="D54" s="13" t="s">
        <v>619</v>
      </c>
      <c r="E54" s="13"/>
      <c r="F54" s="13" t="s">
        <v>136</v>
      </c>
      <c r="G54" s="13" t="s">
        <v>638</v>
      </c>
      <c r="H54" s="18">
        <v>0.39410000000000001</v>
      </c>
      <c r="I54" s="1">
        <f>Table9[[#This Row],[Percent]]*100</f>
        <v>39.410000000000004</v>
      </c>
      <c r="J54" s="15"/>
      <c r="K54" s="15"/>
      <c r="L54" s="15"/>
      <c r="M54" s="15"/>
      <c r="N54" s="15"/>
      <c r="O54" s="15"/>
      <c r="P54" s="15"/>
      <c r="Q54" s="15"/>
    </row>
    <row r="55" spans="3:17" x14ac:dyDescent="0.25">
      <c r="C55" s="12" t="s">
        <v>809</v>
      </c>
      <c r="D55" s="12" t="s">
        <v>795</v>
      </c>
      <c r="E55" s="12"/>
      <c r="F55" s="12" t="s">
        <v>215</v>
      </c>
      <c r="G55" s="12" t="s">
        <v>813</v>
      </c>
      <c r="H55" s="17">
        <v>0.46379999999999999</v>
      </c>
      <c r="I55" s="19">
        <f>Table9[[#This Row],[Percent]]*100</f>
        <v>46.379999999999995</v>
      </c>
      <c r="J55" s="15"/>
      <c r="K55" s="15"/>
      <c r="L55" s="15"/>
      <c r="M55" s="15"/>
      <c r="N55" s="15"/>
      <c r="O55" s="15"/>
      <c r="P55" s="15"/>
      <c r="Q55" s="15"/>
    </row>
    <row r="56" spans="3:17" x14ac:dyDescent="0.25">
      <c r="C56" s="12" t="s">
        <v>642</v>
      </c>
      <c r="D56" s="13" t="s">
        <v>646</v>
      </c>
      <c r="E56" s="13"/>
      <c r="F56" s="13" t="s">
        <v>215</v>
      </c>
      <c r="G56" s="13" t="s">
        <v>647</v>
      </c>
      <c r="H56" s="18">
        <v>0.4763</v>
      </c>
      <c r="I56" s="1">
        <f>Table9[[#This Row],[Percent]]*100</f>
        <v>47.63</v>
      </c>
      <c r="J56" s="15"/>
      <c r="K56" s="15"/>
      <c r="L56" s="15"/>
      <c r="M56" s="15"/>
      <c r="N56" s="15"/>
      <c r="O56" s="15"/>
      <c r="P56" s="15"/>
      <c r="Q56" s="15"/>
    </row>
    <row r="57" spans="3:17" x14ac:dyDescent="0.25">
      <c r="C57" s="12" t="s">
        <v>815</v>
      </c>
      <c r="D57" s="12" t="s">
        <v>818</v>
      </c>
      <c r="E57" s="12"/>
      <c r="F57" s="12" t="s">
        <v>215</v>
      </c>
      <c r="G57" s="12" t="s">
        <v>819</v>
      </c>
      <c r="H57" s="17">
        <v>0.497</v>
      </c>
      <c r="I57" s="19">
        <f>Table9[[#This Row],[Percent]]*100</f>
        <v>49.7</v>
      </c>
      <c r="J57" s="15"/>
      <c r="K57" s="15"/>
      <c r="L57" s="15"/>
      <c r="M57" s="15"/>
      <c r="N57" s="15"/>
      <c r="O57" s="15"/>
      <c r="P57" s="15"/>
      <c r="Q57" s="15"/>
    </row>
    <row r="58" spans="3:17" x14ac:dyDescent="0.25">
      <c r="C58" s="12" t="s">
        <v>656</v>
      </c>
      <c r="D58" s="13" t="s">
        <v>660</v>
      </c>
      <c r="E58" s="13"/>
      <c r="F58" s="13" t="s">
        <v>215</v>
      </c>
      <c r="G58" s="13" t="s">
        <v>661</v>
      </c>
      <c r="H58" s="18">
        <v>0.42359999999999998</v>
      </c>
      <c r="I58" s="1">
        <f>Table9[[#This Row],[Percent]]*100</f>
        <v>42.36</v>
      </c>
      <c r="J58" s="15"/>
      <c r="K58" s="15"/>
      <c r="L58" s="15"/>
      <c r="M58" s="15"/>
      <c r="N58" s="15"/>
      <c r="O58" s="15"/>
      <c r="P58" s="15"/>
      <c r="Q58" s="15"/>
    </row>
    <row r="59" spans="3:17" x14ac:dyDescent="0.25">
      <c r="C59" s="12" t="s">
        <v>649</v>
      </c>
      <c r="D59" s="12" t="s">
        <v>653</v>
      </c>
      <c r="E59" s="12"/>
      <c r="F59" s="12" t="s">
        <v>215</v>
      </c>
      <c r="G59" s="12" t="s">
        <v>654</v>
      </c>
      <c r="H59" s="17">
        <v>0.43780000000000002</v>
      </c>
      <c r="I59" s="19">
        <f>Table9[[#This Row],[Percent]]*100</f>
        <v>43.78</v>
      </c>
      <c r="J59" s="15"/>
      <c r="K59" s="15"/>
      <c r="L59" s="15"/>
      <c r="M59" s="15"/>
      <c r="N59" s="15"/>
      <c r="O59" s="15"/>
      <c r="P59" s="15"/>
      <c r="Q59" s="15"/>
    </row>
    <row r="60" spans="3:17" x14ac:dyDescent="0.25">
      <c r="C60" s="12" t="s">
        <v>821</v>
      </c>
      <c r="D60" s="13" t="s">
        <v>824</v>
      </c>
      <c r="E60" s="13"/>
      <c r="F60" s="13" t="s">
        <v>215</v>
      </c>
      <c r="G60" s="13" t="s">
        <v>825</v>
      </c>
      <c r="H60" s="18">
        <v>0.42459999999999998</v>
      </c>
      <c r="I60" s="1">
        <f>Table9[[#This Row],[Percent]]*100</f>
        <v>42.46</v>
      </c>
      <c r="J60" s="15"/>
      <c r="K60" s="15"/>
      <c r="L60" s="15"/>
      <c r="M60" s="15"/>
      <c r="N60" s="15"/>
      <c r="O60" s="15"/>
      <c r="P60" s="15"/>
      <c r="Q60" s="15"/>
    </row>
    <row r="61" spans="3:17" x14ac:dyDescent="0.25">
      <c r="C61" s="12" t="s">
        <v>665</v>
      </c>
      <c r="D61" s="12" t="s">
        <v>668</v>
      </c>
      <c r="E61" s="12"/>
      <c r="F61" s="12" t="s">
        <v>215</v>
      </c>
      <c r="G61" s="12" t="s">
        <v>669</v>
      </c>
      <c r="H61" s="17">
        <v>0.45419999999999999</v>
      </c>
      <c r="I61" s="19">
        <f>Table9[[#This Row],[Percent]]*100</f>
        <v>45.42</v>
      </c>
      <c r="J61" s="15"/>
      <c r="K61" s="15"/>
      <c r="L61" s="15"/>
      <c r="M61" s="15"/>
      <c r="N61" s="15"/>
      <c r="O61" s="15"/>
      <c r="P61" s="15"/>
      <c r="Q61" s="15"/>
    </row>
    <row r="62" spans="3:17" x14ac:dyDescent="0.25">
      <c r="C62" s="12" t="s">
        <v>827</v>
      </c>
      <c r="D62" s="13" t="s">
        <v>831</v>
      </c>
      <c r="E62" s="13"/>
      <c r="F62" s="13" t="s">
        <v>215</v>
      </c>
      <c r="G62" s="13" t="s">
        <v>832</v>
      </c>
      <c r="H62" s="18">
        <v>0.49940000000000001</v>
      </c>
      <c r="I62" s="1">
        <f>Table9[[#This Row],[Percent]]*100</f>
        <v>49.94</v>
      </c>
      <c r="J62" s="15"/>
      <c r="K62" s="15"/>
      <c r="L62" s="15"/>
      <c r="M62" s="15"/>
      <c r="N62" s="15"/>
      <c r="O62" s="15"/>
      <c r="P62" s="15"/>
      <c r="Q62" s="15"/>
    </row>
    <row r="63" spans="3:17" x14ac:dyDescent="0.25">
      <c r="C63" s="12" t="s">
        <v>834</v>
      </c>
      <c r="D63" s="12" t="s">
        <v>828</v>
      </c>
      <c r="E63" s="12"/>
      <c r="F63" s="12" t="s">
        <v>136</v>
      </c>
      <c r="G63" s="12" t="s">
        <v>838</v>
      </c>
      <c r="H63" s="17">
        <v>0.47110000000000002</v>
      </c>
      <c r="I63" s="19">
        <f>Table9[[#This Row],[Percent]]*100</f>
        <v>47.11</v>
      </c>
      <c r="J63" s="15"/>
      <c r="K63" s="15"/>
      <c r="L63" s="15"/>
      <c r="M63" s="15"/>
      <c r="N63" s="15"/>
      <c r="O63" s="15"/>
      <c r="P63" s="15"/>
      <c r="Q63" s="15"/>
    </row>
    <row r="64" spans="3:17" x14ac:dyDescent="0.25">
      <c r="C64" s="12" t="s">
        <v>671</v>
      </c>
      <c r="D64" s="13" t="s">
        <v>657</v>
      </c>
      <c r="E64" s="13"/>
      <c r="F64" s="13" t="s">
        <v>136</v>
      </c>
      <c r="G64" s="13" t="s">
        <v>675</v>
      </c>
      <c r="H64" s="18">
        <v>0.47539999999999999</v>
      </c>
      <c r="I64" s="1">
        <f>Table9[[#This Row],[Percent]]*100</f>
        <v>47.54</v>
      </c>
      <c r="J64" s="15"/>
      <c r="K64" s="15"/>
      <c r="L64" s="15"/>
      <c r="M64" s="15"/>
      <c r="N64" s="15"/>
      <c r="O64" s="15"/>
      <c r="P64" s="15"/>
      <c r="Q64" s="15"/>
    </row>
    <row r="65" spans="3:17" x14ac:dyDescent="0.25">
      <c r="C65" s="12" t="s">
        <v>840</v>
      </c>
      <c r="D65" s="12" t="s">
        <v>843</v>
      </c>
      <c r="E65" s="12"/>
      <c r="F65" s="12" t="s">
        <v>136</v>
      </c>
      <c r="G65" s="12" t="s">
        <v>844</v>
      </c>
      <c r="H65" s="17">
        <v>0.38440000000000002</v>
      </c>
      <c r="I65" s="19">
        <f>Table9[[#This Row],[Percent]]*100</f>
        <v>38.440000000000005</v>
      </c>
      <c r="J65" s="15"/>
      <c r="K65" s="15"/>
      <c r="L65" s="15"/>
      <c r="M65" s="15"/>
      <c r="N65" s="15"/>
      <c r="O65" s="15"/>
      <c r="P65" s="15"/>
      <c r="Q65" s="15"/>
    </row>
    <row r="66" spans="3:17" x14ac:dyDescent="0.25">
      <c r="C66" s="12" t="s">
        <v>677</v>
      </c>
      <c r="D66" s="13" t="s">
        <v>680</v>
      </c>
      <c r="E66" s="13"/>
      <c r="F66" s="13" t="s">
        <v>136</v>
      </c>
      <c r="G66" s="13" t="s">
        <v>681</v>
      </c>
      <c r="H66" s="18">
        <v>0.49780000000000002</v>
      </c>
      <c r="I66" s="1">
        <f>Table9[[#This Row],[Percent]]*100</f>
        <v>49.78</v>
      </c>
      <c r="J66" s="15"/>
      <c r="K66" s="15"/>
      <c r="L66" s="15"/>
      <c r="M66" s="15"/>
      <c r="N66" s="15"/>
      <c r="O66" s="15"/>
      <c r="P66" s="15"/>
      <c r="Q66" s="15"/>
    </row>
    <row r="67" spans="3:17" x14ac:dyDescent="0.25">
      <c r="C67" s="12" t="s">
        <v>846</v>
      </c>
      <c r="D67" s="12" t="s">
        <v>850</v>
      </c>
      <c r="E67" s="12"/>
      <c r="F67" s="12" t="s">
        <v>215</v>
      </c>
      <c r="G67" s="12" t="s">
        <v>851</v>
      </c>
      <c r="H67" s="17">
        <v>0.48470000000000002</v>
      </c>
      <c r="I67" s="19">
        <f>Table9[[#This Row],[Percent]]*100</f>
        <v>48.47</v>
      </c>
      <c r="J67" s="15"/>
      <c r="K67" s="15"/>
      <c r="L67" s="15"/>
      <c r="M67" s="15"/>
      <c r="N67" s="15"/>
      <c r="O67" s="15"/>
      <c r="P67" s="15"/>
      <c r="Q67" s="15"/>
    </row>
    <row r="68" spans="3:17" x14ac:dyDescent="0.25">
      <c r="C68" s="12" t="s">
        <v>683</v>
      </c>
      <c r="D68" s="13" t="s">
        <v>686</v>
      </c>
      <c r="E68" s="13"/>
      <c r="F68" s="13" t="s">
        <v>215</v>
      </c>
      <c r="G68" s="13" t="s">
        <v>687</v>
      </c>
      <c r="H68" s="18">
        <v>0.47449999999999998</v>
      </c>
      <c r="I68" s="1">
        <f>Table9[[#This Row],[Percent]]*100</f>
        <v>47.449999999999996</v>
      </c>
      <c r="J68" s="15"/>
      <c r="K68" s="15"/>
      <c r="L68" s="15"/>
      <c r="M68" s="15"/>
      <c r="N68" s="15"/>
      <c r="O68" s="15"/>
      <c r="P68" s="15"/>
      <c r="Q68" s="15"/>
    </row>
    <row r="69" spans="3:17" x14ac:dyDescent="0.25">
      <c r="C69" s="12" t="s">
        <v>854</v>
      </c>
      <c r="D69" s="12" t="s">
        <v>858</v>
      </c>
      <c r="E69" s="12"/>
      <c r="F69" s="12" t="s">
        <v>136</v>
      </c>
      <c r="G69" s="12" t="s">
        <v>859</v>
      </c>
      <c r="H69" s="17">
        <v>0.30730000000000002</v>
      </c>
      <c r="I69" s="19">
        <f>Table9[[#This Row],[Percent]]*100</f>
        <v>30.73</v>
      </c>
      <c r="J69" s="15"/>
      <c r="K69" s="15"/>
      <c r="L69" s="15"/>
      <c r="M69" s="15"/>
      <c r="N69" s="15"/>
      <c r="O69" s="15"/>
      <c r="P69" s="15"/>
      <c r="Q69" s="15"/>
    </row>
    <row r="70" spans="3:17" x14ac:dyDescent="0.25">
      <c r="C70" s="12" t="s">
        <v>691</v>
      </c>
      <c r="D70" s="13" t="s">
        <v>680</v>
      </c>
      <c r="E70" s="13"/>
      <c r="F70" s="13" t="s">
        <v>136</v>
      </c>
      <c r="G70" s="13" t="s">
        <v>694</v>
      </c>
      <c r="H70" s="18">
        <v>0.4652</v>
      </c>
      <c r="I70" s="1">
        <f>Table9[[#This Row],[Percent]]*100</f>
        <v>46.52</v>
      </c>
      <c r="J70" s="15"/>
      <c r="K70" s="15"/>
      <c r="L70" s="15"/>
      <c r="M70" s="15"/>
      <c r="N70" s="15"/>
      <c r="O70" s="15"/>
      <c r="P70" s="15"/>
      <c r="Q70" s="15"/>
    </row>
    <row r="71" spans="3:17" x14ac:dyDescent="0.25">
      <c r="C71" s="12" t="s">
        <v>863</v>
      </c>
      <c r="D71" s="12" t="s">
        <v>866</v>
      </c>
      <c r="E71" s="12"/>
      <c r="F71" s="12" t="s">
        <v>136</v>
      </c>
      <c r="G71" s="12" t="s">
        <v>867</v>
      </c>
      <c r="H71" s="17">
        <v>0.28249999999999997</v>
      </c>
      <c r="I71" s="19">
        <f>Table9[[#This Row],[Percent]]*100</f>
        <v>28.249999999999996</v>
      </c>
      <c r="J71" s="15"/>
      <c r="K71" s="15"/>
      <c r="L71" s="15"/>
      <c r="M71" s="15"/>
      <c r="N71" s="15"/>
      <c r="O71" s="15"/>
      <c r="P71" s="15"/>
      <c r="Q71" s="15"/>
    </row>
    <row r="72" spans="3:17" x14ac:dyDescent="0.25">
      <c r="C72" s="12" t="s">
        <v>698</v>
      </c>
      <c r="D72" s="13" t="s">
        <v>701</v>
      </c>
      <c r="E72" s="13"/>
      <c r="F72" s="13" t="s">
        <v>136</v>
      </c>
      <c r="G72" s="13" t="s">
        <v>702</v>
      </c>
      <c r="H72" s="18">
        <v>0.41139999999999999</v>
      </c>
      <c r="I72" s="1">
        <f>Table9[[#This Row],[Percent]]*100</f>
        <v>41.14</v>
      </c>
      <c r="J72" s="15"/>
      <c r="K72" s="15"/>
      <c r="L72" s="15"/>
      <c r="M72" s="15"/>
      <c r="N72" s="15"/>
      <c r="O72" s="15"/>
      <c r="P72" s="15"/>
      <c r="Q72" s="15"/>
    </row>
    <row r="73" spans="3:17" x14ac:dyDescent="0.25">
      <c r="C73" s="12" t="s">
        <v>871</v>
      </c>
      <c r="D73" s="12" t="s">
        <v>874</v>
      </c>
      <c r="E73" s="12"/>
      <c r="F73" s="12" t="s">
        <v>136</v>
      </c>
      <c r="G73" s="12" t="s">
        <v>875</v>
      </c>
      <c r="H73" s="17">
        <v>0.3755</v>
      </c>
      <c r="I73" s="19">
        <f>Table9[[#This Row],[Percent]]*100</f>
        <v>37.549999999999997</v>
      </c>
      <c r="J73" s="15"/>
      <c r="K73" s="15"/>
      <c r="L73" s="15"/>
      <c r="M73" s="15"/>
      <c r="N73" s="15"/>
      <c r="O73" s="15"/>
      <c r="P73" s="15"/>
      <c r="Q73" s="15"/>
    </row>
    <row r="74" spans="3:17" x14ac:dyDescent="0.25">
      <c r="C74" s="12" t="s">
        <v>706</v>
      </c>
      <c r="D74" s="13" t="s">
        <v>709</v>
      </c>
      <c r="E74" s="13"/>
      <c r="F74" s="13" t="s">
        <v>136</v>
      </c>
      <c r="G74" s="13" t="s">
        <v>710</v>
      </c>
      <c r="H74" s="18">
        <v>0.43020000000000003</v>
      </c>
      <c r="I74" s="1">
        <f>Table9[[#This Row],[Percent]]*100</f>
        <v>43.02</v>
      </c>
      <c r="J74" s="15"/>
      <c r="K74" s="15"/>
      <c r="L74" s="15"/>
      <c r="M74" s="15"/>
      <c r="N74" s="15"/>
      <c r="O74" s="15"/>
      <c r="P74" s="15"/>
      <c r="Q74" s="15"/>
    </row>
    <row r="75" spans="3:17" x14ac:dyDescent="0.25">
      <c r="C75" s="12" t="s">
        <v>878</v>
      </c>
      <c r="D75" s="12" t="s">
        <v>715</v>
      </c>
      <c r="E75" s="12"/>
      <c r="F75" s="12" t="s">
        <v>136</v>
      </c>
      <c r="G75" s="12" t="s">
        <v>881</v>
      </c>
      <c r="H75" s="17">
        <v>0.42220000000000002</v>
      </c>
      <c r="I75" s="19">
        <f>Table9[[#This Row],[Percent]]*100</f>
        <v>42.22</v>
      </c>
      <c r="J75" s="15"/>
      <c r="K75" s="15"/>
      <c r="L75" s="15"/>
      <c r="M75" s="15"/>
      <c r="N75" s="15"/>
      <c r="O75" s="15"/>
      <c r="P75" s="15"/>
      <c r="Q75" s="15"/>
    </row>
    <row r="76" spans="3:17" x14ac:dyDescent="0.25">
      <c r="C76" s="12" t="s">
        <v>714</v>
      </c>
      <c r="D76" s="13" t="s">
        <v>718</v>
      </c>
      <c r="E76" s="13"/>
      <c r="F76" s="13" t="s">
        <v>215</v>
      </c>
      <c r="G76" s="13" t="s">
        <v>719</v>
      </c>
      <c r="H76" s="18">
        <v>0.39229999999999998</v>
      </c>
      <c r="I76" s="1">
        <f>Table9[[#This Row],[Percent]]*100</f>
        <v>39.229999999999997</v>
      </c>
      <c r="J76" s="15"/>
      <c r="K76" s="15"/>
      <c r="L76" s="15"/>
      <c r="M76" s="15"/>
      <c r="N76" s="15"/>
      <c r="O76" s="15"/>
      <c r="P76" s="15"/>
      <c r="Q76" s="15"/>
    </row>
    <row r="77" spans="3:17" x14ac:dyDescent="0.25">
      <c r="C77" s="12" t="s">
        <v>887</v>
      </c>
      <c r="D77" s="12" t="s">
        <v>890</v>
      </c>
      <c r="E77" s="12"/>
      <c r="F77" s="12" t="s">
        <v>215</v>
      </c>
      <c r="G77" s="12" t="s">
        <v>891</v>
      </c>
      <c r="H77" s="17">
        <v>0.43530000000000002</v>
      </c>
      <c r="I77" s="19">
        <f>Table9[[#This Row],[Percent]]*100</f>
        <v>43.53</v>
      </c>
      <c r="J77" s="15"/>
      <c r="K77" s="15"/>
      <c r="L77" s="15"/>
      <c r="M77" s="15"/>
      <c r="N77" s="15"/>
      <c r="O77" s="15"/>
      <c r="P77" s="15"/>
      <c r="Q77" s="15"/>
    </row>
    <row r="78" spans="3:17" x14ac:dyDescent="0.25">
      <c r="C78" s="12" t="s">
        <v>725</v>
      </c>
      <c r="D78" s="13" t="s">
        <v>728</v>
      </c>
      <c r="E78" s="13"/>
      <c r="F78" s="13" t="s">
        <v>215</v>
      </c>
      <c r="G78" s="13" t="s">
        <v>729</v>
      </c>
      <c r="H78" s="18">
        <v>0.35849999999999999</v>
      </c>
      <c r="I78" s="1">
        <f>Table9[[#This Row],[Percent]]*100</f>
        <v>35.85</v>
      </c>
      <c r="J78" s="15"/>
      <c r="K78" s="15"/>
      <c r="L78" s="15"/>
      <c r="M78" s="15"/>
      <c r="N78" s="15"/>
      <c r="O78" s="15"/>
      <c r="P78" s="15"/>
      <c r="Q78" s="15"/>
    </row>
    <row r="79" spans="3:17" x14ac:dyDescent="0.25">
      <c r="C79" s="12" t="s">
        <v>895</v>
      </c>
      <c r="D79" s="12" t="s">
        <v>898</v>
      </c>
      <c r="E79" s="12"/>
      <c r="F79" s="12" t="s">
        <v>215</v>
      </c>
      <c r="G79" s="12" t="s">
        <v>899</v>
      </c>
      <c r="H79" s="17">
        <v>0.3614</v>
      </c>
      <c r="I79" s="19">
        <f>Table9[[#This Row],[Percent]]*100</f>
        <v>36.14</v>
      </c>
      <c r="J79" s="15"/>
      <c r="K79" s="15"/>
      <c r="L79" s="15"/>
      <c r="M79" s="15"/>
      <c r="N79" s="15"/>
      <c r="O79" s="15"/>
      <c r="P79" s="15"/>
      <c r="Q79" s="15"/>
    </row>
    <row r="80" spans="3:17" x14ac:dyDescent="0.25">
      <c r="C80" s="12" t="s">
        <v>733</v>
      </c>
      <c r="D80" s="13" t="s">
        <v>715</v>
      </c>
      <c r="E80" s="13"/>
      <c r="F80" s="13" t="s">
        <v>136</v>
      </c>
      <c r="G80" s="13" t="s">
        <v>737</v>
      </c>
      <c r="H80" s="18">
        <v>0.43819999999999998</v>
      </c>
      <c r="I80" s="1">
        <f>Table9[[#This Row],[Percent]]*100</f>
        <v>43.82</v>
      </c>
      <c r="J80" s="15"/>
      <c r="K80" s="15"/>
      <c r="L80" s="15"/>
      <c r="M80" s="15"/>
      <c r="N80" s="15"/>
      <c r="O80" s="15"/>
      <c r="P80" s="15"/>
      <c r="Q80" s="15"/>
    </row>
    <row r="81" spans="3:17" x14ac:dyDescent="0.25">
      <c r="C81" s="12" t="s">
        <v>902</v>
      </c>
      <c r="D81" s="12" t="s">
        <v>906</v>
      </c>
      <c r="E81" s="12"/>
      <c r="F81" s="12" t="s">
        <v>215</v>
      </c>
      <c r="G81" s="12" t="s">
        <v>907</v>
      </c>
      <c r="H81" s="17">
        <v>0.39400000000000002</v>
      </c>
      <c r="I81" s="19">
        <f>Table9[[#This Row],[Percent]]*100</f>
        <v>39.4</v>
      </c>
      <c r="J81" s="15"/>
      <c r="K81" s="15"/>
      <c r="L81" s="15"/>
      <c r="M81" s="15"/>
      <c r="N81" s="15"/>
      <c r="O81" s="15"/>
      <c r="P81" s="15"/>
      <c r="Q81" s="15"/>
    </row>
    <row r="82" spans="3:17" x14ac:dyDescent="0.25">
      <c r="C82" s="12" t="s">
        <v>741</v>
      </c>
      <c r="D82" s="13" t="s">
        <v>744</v>
      </c>
      <c r="E82" s="13"/>
      <c r="F82" s="13" t="s">
        <v>136</v>
      </c>
      <c r="G82" s="13" t="s">
        <v>745</v>
      </c>
      <c r="H82" s="18">
        <v>0.44700000000000001</v>
      </c>
      <c r="I82" s="1">
        <f>Table9[[#This Row],[Percent]]*100</f>
        <v>44.7</v>
      </c>
      <c r="J82" s="15"/>
      <c r="K82" s="15"/>
      <c r="L82" s="15"/>
      <c r="M82" s="15"/>
      <c r="N82" s="15"/>
      <c r="O82" s="15"/>
      <c r="P82" s="15"/>
      <c r="Q82" s="15"/>
    </row>
    <row r="83" spans="3:17" x14ac:dyDescent="0.25">
      <c r="C83" s="12" t="s">
        <v>911</v>
      </c>
      <c r="D83" s="12" t="s">
        <v>914</v>
      </c>
      <c r="E83" s="12"/>
      <c r="F83" s="12" t="s">
        <v>215</v>
      </c>
      <c r="G83" s="12" t="s">
        <v>915</v>
      </c>
      <c r="H83" s="17">
        <v>0.37159999999999999</v>
      </c>
      <c r="I83" s="19">
        <f>Table9[[#This Row],[Percent]]*100</f>
        <v>37.159999999999997</v>
      </c>
      <c r="J83" s="15"/>
      <c r="K83" s="15"/>
      <c r="L83" s="15"/>
      <c r="M83" s="15"/>
      <c r="N83" s="15"/>
      <c r="O83" s="15"/>
      <c r="P83" s="15"/>
      <c r="Q83" s="15"/>
    </row>
    <row r="84" spans="3:17" x14ac:dyDescent="0.25">
      <c r="C84" s="12" t="s">
        <v>749</v>
      </c>
      <c r="D84" s="13" t="s">
        <v>752</v>
      </c>
      <c r="E84" s="13"/>
      <c r="F84" s="13" t="s">
        <v>136</v>
      </c>
      <c r="G84" s="13" t="s">
        <v>753</v>
      </c>
      <c r="H84" s="18">
        <v>0.46579999999999999</v>
      </c>
      <c r="I84" s="1">
        <f>Table9[[#This Row],[Percent]]*100</f>
        <v>46.58</v>
      </c>
      <c r="J84" s="15"/>
      <c r="K84" s="15"/>
      <c r="L84" s="15"/>
      <c r="M84" s="15"/>
      <c r="N84" s="15"/>
      <c r="O84" s="15"/>
      <c r="P84" s="15"/>
      <c r="Q84" s="15"/>
    </row>
    <row r="85" spans="3:17" x14ac:dyDescent="0.25">
      <c r="C85" s="12" t="s">
        <v>919</v>
      </c>
      <c r="D85" s="12" t="s">
        <v>923</v>
      </c>
      <c r="E85" s="12"/>
      <c r="F85" s="12" t="s">
        <v>215</v>
      </c>
      <c r="G85" s="12" t="s">
        <v>924</v>
      </c>
      <c r="H85" s="17">
        <v>0.46920000000000001</v>
      </c>
      <c r="I85" s="19">
        <f>Table9[[#This Row],[Percent]]*100</f>
        <v>46.92</v>
      </c>
      <c r="J85" s="15"/>
      <c r="K85" s="15"/>
      <c r="L85" s="15"/>
      <c r="M85" s="15"/>
      <c r="N85" s="15"/>
      <c r="O85" s="15"/>
      <c r="P85" s="15"/>
      <c r="Q85" s="15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5955-5ADF-43C1-8C2D-BA4E5291EBFF}">
  <dimension ref="A2:N73"/>
  <sheetViews>
    <sheetView workbookViewId="0">
      <selection activeCell="P6" sqref="P6"/>
    </sheetView>
  </sheetViews>
  <sheetFormatPr defaultRowHeight="15" x14ac:dyDescent="0.25"/>
  <cols>
    <col min="2" max="2" width="7.28515625" bestFit="1" customWidth="1"/>
    <col min="3" max="3" width="14.28515625" style="10" customWidth="1"/>
    <col min="4" max="4" width="14.140625" style="10" customWidth="1"/>
    <col min="5" max="5" width="14.42578125" style="10" customWidth="1"/>
    <col min="6" max="6" width="13.28515625" style="10" customWidth="1"/>
    <col min="7" max="7" width="13.140625" style="10" customWidth="1"/>
    <col min="8" max="8" width="13.42578125" style="10" customWidth="1"/>
    <col min="9" max="9" width="14.7109375" style="10" customWidth="1"/>
    <col min="10" max="10" width="14.5703125" style="10" customWidth="1"/>
    <col min="11" max="11" width="14.85546875" style="10" customWidth="1"/>
    <col min="12" max="12" width="19.7109375" style="10" customWidth="1"/>
    <col min="13" max="13" width="13" style="10" customWidth="1"/>
    <col min="14" max="14" width="13.28515625" style="10" customWidth="1"/>
  </cols>
  <sheetData>
    <row r="2" spans="1:14" x14ac:dyDescent="0.25">
      <c r="B2" t="s">
        <v>0</v>
      </c>
      <c r="C2" s="10" t="s">
        <v>205</v>
      </c>
      <c r="D2" s="10" t="s">
        <v>206</v>
      </c>
      <c r="E2" s="10" t="s">
        <v>348</v>
      </c>
      <c r="F2" s="10" t="s">
        <v>203</v>
      </c>
      <c r="G2" s="10" t="s">
        <v>204</v>
      </c>
      <c r="H2" s="10" t="s">
        <v>349</v>
      </c>
      <c r="I2" s="10" t="s">
        <v>928</v>
      </c>
      <c r="J2" s="10" t="s">
        <v>929</v>
      </c>
      <c r="K2" s="10" t="s">
        <v>931</v>
      </c>
      <c r="L2" s="10" t="s">
        <v>930</v>
      </c>
      <c r="M2" s="10" t="s">
        <v>932</v>
      </c>
      <c r="N2" s="10" t="s">
        <v>933</v>
      </c>
    </row>
    <row r="3" spans="1:14" x14ac:dyDescent="0.25">
      <c r="A3">
        <v>1952</v>
      </c>
      <c r="B3">
        <v>1952</v>
      </c>
      <c r="C3" s="11">
        <f>_xlfn.XLOOKUP(Table7[[#This Row],[Year]],Table5[Year],Table5[Pres NAT (D)],NA())</f>
        <v>44.3</v>
      </c>
      <c r="D3" s="10">
        <f>_xlfn.XLOOKUP(Table7[[#This Row],[Year]],Table5[Year],Table5[Pres NAT (R)],NA())</f>
        <v>55.2</v>
      </c>
      <c r="E3" s="10">
        <f>_xlfn.XLOOKUP(Table7[[#This Row],[Year]],Table5[Year],Table5[Pres NAT (O)],NA())</f>
        <v>0.5</v>
      </c>
      <c r="F3" s="10">
        <f>_xlfn.XLOOKUP(Table7[[#This Row],[Year]],Table5[Year],Table5[Pres OH (D)],NA())</f>
        <v>43.24</v>
      </c>
      <c r="G3" s="10">
        <f>_xlfn.XLOOKUP(Table7[[#This Row],[Year]],Table5[Year],Table5[Pres OH (R)],NA())</f>
        <v>56.76</v>
      </c>
      <c r="H3" s="10">
        <f>_xlfn.XLOOKUP(Table7[[#This Row],[Year]],Table5[Year],Table5[Pres OH (O)],NA())</f>
        <v>0</v>
      </c>
      <c r="I3" s="11">
        <f>_xlfn.XLOOKUP(Table7[[#This Row],[Year]],Table_General_elections_edit[Year],Table_General_elections_edit[D-Per],NA())</f>
        <v>55.895037346387191</v>
      </c>
      <c r="J3" s="10">
        <f>_xlfn.XLOOKUP(Table7[[#This Row],[Year]],Table_General_elections_edit[Year],Table_General_elections_edit[R-Per],NA())</f>
        <v>44.104962653612809</v>
      </c>
      <c r="K3" s="10">
        <f>IFERROR(100-Table7[[#This Row],[Governor (D)]]-Table7[[#This Row],[Governor (R)]],NA())</f>
        <v>0</v>
      </c>
      <c r="L3" s="11" cm="1">
        <f t="array" ref="L3">_xlfn.XLOOKUP(Table7[[#This Row],[Year]]&amp;"Democratic",Table9[Year]&amp;Table9[Party],Table9[Column1],NA())</f>
        <v>45.42</v>
      </c>
      <c r="M3" s="10" cm="1">
        <f t="array" ref="M3">_xlfn.XLOOKUP(Table7[[#This Row],[Year]]&amp;"Republican",Table9[Year]&amp;Table9[Party],Table9[Column1],NA())</f>
        <v>54.58</v>
      </c>
      <c r="N3" s="10">
        <f>IFERROR(100-Table7[[#This Row],[Senator (D)]]-Table7[[#This Row],[Senator (R)]],NA())</f>
        <v>0</v>
      </c>
    </row>
    <row r="4" spans="1:14" x14ac:dyDescent="0.25">
      <c r="A4">
        <v>1953</v>
      </c>
      <c r="B4">
        <v>1953</v>
      </c>
      <c r="C4" s="11" t="e">
        <f>_xlfn.XLOOKUP(Table7[[#This Row],[Year]],Table5[Year],Table5[Pres NAT (D)],NA())</f>
        <v>#N/A</v>
      </c>
      <c r="D4" s="10" t="e">
        <f>_xlfn.XLOOKUP(Table7[[#This Row],[Year]],Table5[Year],Table5[Pres NAT (R)],NA())</f>
        <v>#N/A</v>
      </c>
      <c r="E4" s="10" t="e">
        <f>_xlfn.XLOOKUP(Table7[[#This Row],[Year]],Table5[Year],Table5[Pres NAT (O)],NA())</f>
        <v>#N/A</v>
      </c>
      <c r="F4" s="10" t="e">
        <f>_xlfn.XLOOKUP(Table7[[#This Row],[Year]],Table5[Year],Table5[Pres OH (D)],NA())</f>
        <v>#N/A</v>
      </c>
      <c r="G4" s="10" t="e">
        <f>_xlfn.XLOOKUP(Table7[[#This Row],[Year]],Table5[Year],Table5[Pres OH (R)],NA())</f>
        <v>#N/A</v>
      </c>
      <c r="H4" s="10" t="e">
        <f>_xlfn.XLOOKUP(Table7[[#This Row],[Year]],Table5[Year],Table5[Pres OH (O)],NA())</f>
        <v>#N/A</v>
      </c>
      <c r="I4" s="11" t="e">
        <f>_xlfn.XLOOKUP(Table7[[#This Row],[Year]],Table_General_elections_edit[Year],Table_General_elections_edit[D-Per],NA())</f>
        <v>#N/A</v>
      </c>
      <c r="J4" s="10" t="e">
        <f>_xlfn.XLOOKUP(Table7[[#This Row],[Year]],Table_General_elections_edit[Year],Table_General_elections_edit[R-Per],NA())</f>
        <v>#N/A</v>
      </c>
      <c r="K4" s="10" t="e">
        <f>IFERROR(100-Table7[[#This Row],[Governor (D)]]-Table7[[#This Row],[Governor (R)]],NA())</f>
        <v>#N/A</v>
      </c>
      <c r="L4" s="11" t="e" cm="1">
        <f t="array" ref="L4">_xlfn.XLOOKUP(Table7[[#This Row],[Year]]&amp;"Democratic",Table9[Year]&amp;Table9[Party],Table9[Column1],NA())</f>
        <v>#N/A</v>
      </c>
      <c r="M4" s="10" t="e" cm="1">
        <f t="array" ref="M4">_xlfn.XLOOKUP(Table7[[#This Row],[Year]]&amp;"Republican",Table9[Year]&amp;Table9[Party],Table9[Column1],NA())</f>
        <v>#N/A</v>
      </c>
      <c r="N4" s="10" t="e">
        <f>IFERROR(100-Table7[[#This Row],[Senator (D)]]-Table7[[#This Row],[Senator (R)]],NA())</f>
        <v>#N/A</v>
      </c>
    </row>
    <row r="5" spans="1:14" x14ac:dyDescent="0.25">
      <c r="B5">
        <v>1954</v>
      </c>
      <c r="C5" s="11" t="e">
        <f>_xlfn.XLOOKUP(Table7[[#This Row],[Year]],Table5[Year],Table5[Pres NAT (D)],NA())</f>
        <v>#N/A</v>
      </c>
      <c r="D5" s="10" t="e">
        <f>_xlfn.XLOOKUP(Table7[[#This Row],[Year]],Table5[Year],Table5[Pres NAT (R)],NA())</f>
        <v>#N/A</v>
      </c>
      <c r="E5" s="10" t="e">
        <f>_xlfn.XLOOKUP(Table7[[#This Row],[Year]],Table5[Year],Table5[Pres NAT (O)],NA())</f>
        <v>#N/A</v>
      </c>
      <c r="F5" s="10" t="e">
        <f>_xlfn.XLOOKUP(Table7[[#This Row],[Year]],Table5[Year],Table5[Pres OH (D)],NA())</f>
        <v>#N/A</v>
      </c>
      <c r="G5" s="10" t="e">
        <f>_xlfn.XLOOKUP(Table7[[#This Row],[Year]],Table5[Year],Table5[Pres OH (R)],NA())</f>
        <v>#N/A</v>
      </c>
      <c r="H5" s="10" t="e">
        <f>_xlfn.XLOOKUP(Table7[[#This Row],[Year]],Table5[Year],Table5[Pres OH (O)],NA())</f>
        <v>#N/A</v>
      </c>
      <c r="I5" s="11">
        <f>_xlfn.XLOOKUP(Table7[[#This Row],[Year]],Table_General_elections_edit[Year],Table_General_elections_edit[D-Per],NA())</f>
        <v>54.094518802520611</v>
      </c>
      <c r="J5" s="10">
        <f>_xlfn.XLOOKUP(Table7[[#This Row],[Year]],Table_General_elections_edit[Year],Table_General_elections_edit[R-Per],NA())</f>
        <v>45.905481197479396</v>
      </c>
      <c r="K5" s="10">
        <f>IFERROR(100-Table7[[#This Row],[Governor (D)]]-Table7[[#This Row],[Governor (R)]],NA())</f>
        <v>-7.1054273576010019E-15</v>
      </c>
      <c r="L5" s="11" t="e" cm="1">
        <f t="array" ref="L5">_xlfn.XLOOKUP(Table7[[#This Row],[Year]]&amp;"Democratic",Table9[Year]&amp;Table9[Party],Table9[Column1],NA())</f>
        <v>#N/A</v>
      </c>
      <c r="M5" s="10" t="e" cm="1">
        <f t="array" ref="M5">_xlfn.XLOOKUP(Table7[[#This Row],[Year]]&amp;"Republican",Table9[Year]&amp;Table9[Party],Table9[Column1],NA())</f>
        <v>#N/A</v>
      </c>
      <c r="N5" s="10" t="e">
        <f>IFERROR(100-Table7[[#This Row],[Senator (D)]]-Table7[[#This Row],[Senator (R)]],NA())</f>
        <v>#N/A</v>
      </c>
    </row>
    <row r="6" spans="1:14" x14ac:dyDescent="0.25">
      <c r="B6">
        <v>1955</v>
      </c>
      <c r="C6" s="11" t="e">
        <f>_xlfn.XLOOKUP(Table7[[#This Row],[Year]],Table5[Year],Table5[Pres NAT (D)],NA())</f>
        <v>#N/A</v>
      </c>
      <c r="D6" s="10" t="e">
        <f>_xlfn.XLOOKUP(Table7[[#This Row],[Year]],Table5[Year],Table5[Pres NAT (R)],NA())</f>
        <v>#N/A</v>
      </c>
      <c r="E6" s="10" t="e">
        <f>_xlfn.XLOOKUP(Table7[[#This Row],[Year]],Table5[Year],Table5[Pres NAT (O)],NA())</f>
        <v>#N/A</v>
      </c>
      <c r="F6" s="10" t="e">
        <f>_xlfn.XLOOKUP(Table7[[#This Row],[Year]],Table5[Year],Table5[Pres OH (D)],NA())</f>
        <v>#N/A</v>
      </c>
      <c r="G6" s="10" t="e">
        <f>_xlfn.XLOOKUP(Table7[[#This Row],[Year]],Table5[Year],Table5[Pres OH (R)],NA())</f>
        <v>#N/A</v>
      </c>
      <c r="H6" s="10" t="e">
        <f>_xlfn.XLOOKUP(Table7[[#This Row],[Year]],Table5[Year],Table5[Pres OH (O)],NA())</f>
        <v>#N/A</v>
      </c>
      <c r="I6" s="11" t="e">
        <f>_xlfn.XLOOKUP(Table7[[#This Row],[Year]],Table_General_elections_edit[Year],Table_General_elections_edit[D-Per],NA())</f>
        <v>#N/A</v>
      </c>
      <c r="J6" s="10" t="e">
        <f>_xlfn.XLOOKUP(Table7[[#This Row],[Year]],Table_General_elections_edit[Year],Table_General_elections_edit[R-Per],NA())</f>
        <v>#N/A</v>
      </c>
      <c r="K6" s="10" t="e">
        <f>IFERROR(100-Table7[[#This Row],[Governor (D)]]-Table7[[#This Row],[Governor (R)]],NA())</f>
        <v>#N/A</v>
      </c>
      <c r="L6" s="11" t="e" cm="1">
        <f t="array" ref="L6">_xlfn.XLOOKUP(Table7[[#This Row],[Year]]&amp;"Democratic",Table9[Year]&amp;Table9[Party],Table9[Column1],NA())</f>
        <v>#N/A</v>
      </c>
      <c r="M6" s="10" t="e" cm="1">
        <f t="array" ref="M6">_xlfn.XLOOKUP(Table7[[#This Row],[Year]]&amp;"Republican",Table9[Year]&amp;Table9[Party],Table9[Column1],NA())</f>
        <v>#N/A</v>
      </c>
      <c r="N6" s="10" t="e">
        <f>IFERROR(100-Table7[[#This Row],[Senator (D)]]-Table7[[#This Row],[Senator (R)]],NA())</f>
        <v>#N/A</v>
      </c>
    </row>
    <row r="7" spans="1:14" x14ac:dyDescent="0.25">
      <c r="B7">
        <v>1956</v>
      </c>
      <c r="C7" s="11">
        <f>_xlfn.XLOOKUP(Table7[[#This Row],[Year]],Table5[Year],Table5[Pres NAT (D)],NA())</f>
        <v>42</v>
      </c>
      <c r="D7" s="10">
        <f>_xlfn.XLOOKUP(Table7[[#This Row],[Year]],Table5[Year],Table5[Pres NAT (R)],NA())</f>
        <v>57.4</v>
      </c>
      <c r="E7" s="10">
        <f>_xlfn.XLOOKUP(Table7[[#This Row],[Year]],Table5[Year],Table5[Pres NAT (O)],NA())</f>
        <v>0.60000000000000142</v>
      </c>
      <c r="F7" s="10">
        <f>_xlfn.XLOOKUP(Table7[[#This Row],[Year]],Table5[Year],Table5[Pres OH (D)],NA())</f>
        <v>38.89</v>
      </c>
      <c r="G7" s="10">
        <f>_xlfn.XLOOKUP(Table7[[#This Row],[Year]],Table5[Year],Table5[Pres OH (R)],NA())</f>
        <v>61.11</v>
      </c>
      <c r="H7" s="10">
        <f>_xlfn.XLOOKUP(Table7[[#This Row],[Year]],Table5[Year],Table5[Pres OH (O)],NA())</f>
        <v>0</v>
      </c>
      <c r="I7" s="11">
        <f>_xlfn.XLOOKUP(Table7[[#This Row],[Year]],Table_General_elections_edit[Year],Table_General_elections_edit[D-Per],NA())</f>
        <v>44.274640934215327</v>
      </c>
      <c r="J7" s="10">
        <f>_xlfn.XLOOKUP(Table7[[#This Row],[Year]],Table_General_elections_edit[Year],Table_General_elections_edit[R-Per],NA())</f>
        <v>55.725359065784673</v>
      </c>
      <c r="K7" s="10">
        <f>IFERROR(100-Table7[[#This Row],[Governor (D)]]-Table7[[#This Row],[Governor (R)]],NA())</f>
        <v>0</v>
      </c>
      <c r="L7" s="11" cm="1">
        <f t="array" ref="L7">_xlfn.XLOOKUP(Table7[[#This Row],[Year]]&amp;"Democratic",Table9[Year]&amp;Table9[Party],Table9[Column1],NA())</f>
        <v>52.89</v>
      </c>
      <c r="M7" s="10" cm="1">
        <f t="array" ref="M7">_xlfn.XLOOKUP(Table7[[#This Row],[Year]]&amp;"Republican",Table9[Year]&amp;Table9[Party],Table9[Column1],NA())</f>
        <v>47.11</v>
      </c>
      <c r="N7" s="10">
        <f>IFERROR(100-Table7[[#This Row],[Senator (D)]]-Table7[[#This Row],[Senator (R)]],NA())</f>
        <v>0</v>
      </c>
    </row>
    <row r="8" spans="1:14" x14ac:dyDescent="0.25">
      <c r="B8">
        <v>1957</v>
      </c>
      <c r="C8" s="11" t="e">
        <f>_xlfn.XLOOKUP(Table7[[#This Row],[Year]],Table5[Year],Table5[Pres NAT (D)],NA())</f>
        <v>#N/A</v>
      </c>
      <c r="D8" s="10" t="e">
        <f>_xlfn.XLOOKUP(Table7[[#This Row],[Year]],Table5[Year],Table5[Pres NAT (R)],NA())</f>
        <v>#N/A</v>
      </c>
      <c r="E8" s="10" t="e">
        <f>_xlfn.XLOOKUP(Table7[[#This Row],[Year]],Table5[Year],Table5[Pres NAT (O)],NA())</f>
        <v>#N/A</v>
      </c>
      <c r="F8" s="10" t="e">
        <f>_xlfn.XLOOKUP(Table7[[#This Row],[Year]],Table5[Year],Table5[Pres OH (D)],NA())</f>
        <v>#N/A</v>
      </c>
      <c r="G8" s="10" t="e">
        <f>_xlfn.XLOOKUP(Table7[[#This Row],[Year]],Table5[Year],Table5[Pres OH (R)],NA())</f>
        <v>#N/A</v>
      </c>
      <c r="H8" s="10" t="e">
        <f>_xlfn.XLOOKUP(Table7[[#This Row],[Year]],Table5[Year],Table5[Pres OH (O)],NA())</f>
        <v>#N/A</v>
      </c>
      <c r="I8" s="11" t="e">
        <f>_xlfn.XLOOKUP(Table7[[#This Row],[Year]],Table_General_elections_edit[Year],Table_General_elections_edit[D-Per],NA())</f>
        <v>#N/A</v>
      </c>
      <c r="J8" s="10" t="e">
        <f>_xlfn.XLOOKUP(Table7[[#This Row],[Year]],Table_General_elections_edit[Year],Table_General_elections_edit[R-Per],NA())</f>
        <v>#N/A</v>
      </c>
      <c r="K8" s="10" t="e">
        <f>IFERROR(100-Table7[[#This Row],[Governor (D)]]-Table7[[#This Row],[Governor (R)]],NA())</f>
        <v>#N/A</v>
      </c>
      <c r="L8" s="11" t="e" cm="1">
        <f t="array" ref="L8">_xlfn.XLOOKUP(Table7[[#This Row],[Year]]&amp;"Democratic",Table9[Year]&amp;Table9[Party],Table9[Column1],NA())</f>
        <v>#N/A</v>
      </c>
      <c r="M8" s="10" t="e" cm="1">
        <f t="array" ref="M8">_xlfn.XLOOKUP(Table7[[#This Row],[Year]]&amp;"Republican",Table9[Year]&amp;Table9[Party],Table9[Column1],NA())</f>
        <v>#N/A</v>
      </c>
      <c r="N8" s="10" t="e">
        <f>IFERROR(100-Table7[[#This Row],[Senator (D)]]-Table7[[#This Row],[Senator (R)]],NA())</f>
        <v>#N/A</v>
      </c>
    </row>
    <row r="9" spans="1:14" x14ac:dyDescent="0.25">
      <c r="B9">
        <v>1958</v>
      </c>
      <c r="C9" s="11" t="e">
        <f>_xlfn.XLOOKUP(Table7[[#This Row],[Year]],Table5[Year],Table5[Pres NAT (D)],NA())</f>
        <v>#N/A</v>
      </c>
      <c r="D9" s="10" t="e">
        <f>_xlfn.XLOOKUP(Table7[[#This Row],[Year]],Table5[Year],Table5[Pres NAT (R)],NA())</f>
        <v>#N/A</v>
      </c>
      <c r="E9" s="10" t="e">
        <f>_xlfn.XLOOKUP(Table7[[#This Row],[Year]],Table5[Year],Table5[Pres NAT (O)],NA())</f>
        <v>#N/A</v>
      </c>
      <c r="F9" s="10" t="e">
        <f>_xlfn.XLOOKUP(Table7[[#This Row],[Year]],Table5[Year],Table5[Pres OH (D)],NA())</f>
        <v>#N/A</v>
      </c>
      <c r="G9" s="10" t="e">
        <f>_xlfn.XLOOKUP(Table7[[#This Row],[Year]],Table5[Year],Table5[Pres OH (R)],NA())</f>
        <v>#N/A</v>
      </c>
      <c r="H9" s="10" t="e">
        <f>_xlfn.XLOOKUP(Table7[[#This Row],[Year]],Table5[Year],Table5[Pres OH (O)],NA())</f>
        <v>#N/A</v>
      </c>
      <c r="I9" s="11">
        <f>_xlfn.XLOOKUP(Table7[[#This Row],[Year]],Table_General_elections_edit[Year],Table_General_elections_edit[D-Per],NA())</f>
        <v>56.917896772786982</v>
      </c>
      <c r="J9" s="10">
        <f>_xlfn.XLOOKUP(Table7[[#This Row],[Year]],Table_General_elections_edit[Year],Table_General_elections_edit[R-Per],NA())</f>
        <v>43.082103227213018</v>
      </c>
      <c r="K9" s="10">
        <f>IFERROR(100-Table7[[#This Row],[Governor (D)]]-Table7[[#This Row],[Governor (R)]],NA())</f>
        <v>0</v>
      </c>
      <c r="L9" s="11" cm="1">
        <f t="array" ref="L9">_xlfn.XLOOKUP(Table7[[#This Row],[Year]]&amp;"Democratic",Table9[Year]&amp;Table9[Party],Table9[Column1],NA())</f>
        <v>52.459999999999994</v>
      </c>
      <c r="M9" s="10" cm="1">
        <f t="array" ref="M9">_xlfn.XLOOKUP(Table7[[#This Row],[Year]]&amp;"Republican",Table9[Year]&amp;Table9[Party],Table9[Column1],NA())</f>
        <v>47.54</v>
      </c>
      <c r="N9" s="10">
        <f>IFERROR(100-Table7[[#This Row],[Senator (D)]]-Table7[[#This Row],[Senator (R)]],NA())</f>
        <v>7.1054273576010019E-15</v>
      </c>
    </row>
    <row r="10" spans="1:14" x14ac:dyDescent="0.25">
      <c r="B10">
        <v>1959</v>
      </c>
      <c r="C10" s="11" t="e">
        <f>_xlfn.XLOOKUP(Table7[[#This Row],[Year]],Table5[Year],Table5[Pres NAT (D)],NA())</f>
        <v>#N/A</v>
      </c>
      <c r="D10" s="10" t="e">
        <f>_xlfn.XLOOKUP(Table7[[#This Row],[Year]],Table5[Year],Table5[Pres NAT (R)],NA())</f>
        <v>#N/A</v>
      </c>
      <c r="E10" s="10" t="e">
        <f>_xlfn.XLOOKUP(Table7[[#This Row],[Year]],Table5[Year],Table5[Pres NAT (O)],NA())</f>
        <v>#N/A</v>
      </c>
      <c r="F10" s="10" t="e">
        <f>_xlfn.XLOOKUP(Table7[[#This Row],[Year]],Table5[Year],Table5[Pres OH (D)],NA())</f>
        <v>#N/A</v>
      </c>
      <c r="G10" s="10" t="e">
        <f>_xlfn.XLOOKUP(Table7[[#This Row],[Year]],Table5[Year],Table5[Pres OH (R)],NA())</f>
        <v>#N/A</v>
      </c>
      <c r="H10" s="10" t="e">
        <f>_xlfn.XLOOKUP(Table7[[#This Row],[Year]],Table5[Year],Table5[Pres OH (O)],NA())</f>
        <v>#N/A</v>
      </c>
      <c r="I10" s="11" t="e">
        <f>_xlfn.XLOOKUP(Table7[[#This Row],[Year]],Table_General_elections_edit[Year],Table_General_elections_edit[D-Per],NA())</f>
        <v>#N/A</v>
      </c>
      <c r="J10" s="10" t="e">
        <f>_xlfn.XLOOKUP(Table7[[#This Row],[Year]],Table_General_elections_edit[Year],Table_General_elections_edit[R-Per],NA())</f>
        <v>#N/A</v>
      </c>
      <c r="K10" s="10" t="e">
        <f>IFERROR(100-Table7[[#This Row],[Governor (D)]]-Table7[[#This Row],[Governor (R)]],NA())</f>
        <v>#N/A</v>
      </c>
      <c r="L10" s="11" t="e" cm="1">
        <f t="array" ref="L10">_xlfn.XLOOKUP(Table7[[#This Row],[Year]]&amp;"Democratic",Table9[Year]&amp;Table9[Party],Table9[Column1],NA())</f>
        <v>#N/A</v>
      </c>
      <c r="M10" s="10" t="e" cm="1">
        <f t="array" ref="M10">_xlfn.XLOOKUP(Table7[[#This Row],[Year]]&amp;"Republican",Table9[Year]&amp;Table9[Party],Table9[Column1],NA())</f>
        <v>#N/A</v>
      </c>
      <c r="N10" s="10" t="e">
        <f>IFERROR(100-Table7[[#This Row],[Senator (D)]]-Table7[[#This Row],[Senator (R)]],NA())</f>
        <v>#N/A</v>
      </c>
    </row>
    <row r="11" spans="1:14" x14ac:dyDescent="0.25">
      <c r="B11">
        <v>1960</v>
      </c>
      <c r="C11" s="11">
        <f>_xlfn.XLOOKUP(Table7[[#This Row],[Year]],Table5[Year],Table5[Pres NAT (D)],NA())</f>
        <v>49.7</v>
      </c>
      <c r="D11" s="10">
        <f>_xlfn.XLOOKUP(Table7[[#This Row],[Year]],Table5[Year],Table5[Pres NAT (R)],NA())</f>
        <v>49.6</v>
      </c>
      <c r="E11" s="10">
        <f>_xlfn.XLOOKUP(Table7[[#This Row],[Year]],Table5[Year],Table5[Pres NAT (O)],NA())</f>
        <v>0.69999999999999574</v>
      </c>
      <c r="F11" s="10">
        <f>_xlfn.XLOOKUP(Table7[[#This Row],[Year]],Table5[Year],Table5[Pres OH (D)],NA())</f>
        <v>46.72</v>
      </c>
      <c r="G11" s="10">
        <f>_xlfn.XLOOKUP(Table7[[#This Row],[Year]],Table5[Year],Table5[Pres OH (R)],NA())</f>
        <v>53.28</v>
      </c>
      <c r="H11" s="10">
        <f>_xlfn.XLOOKUP(Table7[[#This Row],[Year]],Table5[Year],Table5[Pres OH (O)],NA())</f>
        <v>0</v>
      </c>
      <c r="I11" s="11" t="e">
        <f>_xlfn.XLOOKUP(Table7[[#This Row],[Year]],Table_General_elections_edit[Year],Table_General_elections_edit[D-Per],NA())</f>
        <v>#N/A</v>
      </c>
      <c r="J11" s="10" t="e">
        <f>_xlfn.XLOOKUP(Table7[[#This Row],[Year]],Table_General_elections_edit[Year],Table_General_elections_edit[R-Per],NA())</f>
        <v>#N/A</v>
      </c>
      <c r="K11" s="10" t="e">
        <f>IFERROR(100-Table7[[#This Row],[Governor (D)]]-Table7[[#This Row],[Governor (R)]],NA())</f>
        <v>#N/A</v>
      </c>
      <c r="L11" s="11" t="e" cm="1">
        <f t="array" ref="L11">_xlfn.XLOOKUP(Table7[[#This Row],[Year]]&amp;"Democratic",Table9[Year]&amp;Table9[Party],Table9[Column1],NA())</f>
        <v>#N/A</v>
      </c>
      <c r="M11" s="10" t="e" cm="1">
        <f t="array" ref="M11">_xlfn.XLOOKUP(Table7[[#This Row],[Year]]&amp;"Republican",Table9[Year]&amp;Table9[Party],Table9[Column1],NA())</f>
        <v>#N/A</v>
      </c>
      <c r="N11" s="10" t="e">
        <f>IFERROR(100-Table7[[#This Row],[Senator (D)]]-Table7[[#This Row],[Senator (R)]],NA())</f>
        <v>#N/A</v>
      </c>
    </row>
    <row r="12" spans="1:14" x14ac:dyDescent="0.25">
      <c r="B12">
        <v>1961</v>
      </c>
      <c r="C12" s="11" t="e">
        <f>_xlfn.XLOOKUP(Table7[[#This Row],[Year]],Table5[Year],Table5[Pres NAT (D)],NA())</f>
        <v>#N/A</v>
      </c>
      <c r="D12" s="10" t="e">
        <f>_xlfn.XLOOKUP(Table7[[#This Row],[Year]],Table5[Year],Table5[Pres NAT (R)],NA())</f>
        <v>#N/A</v>
      </c>
      <c r="E12" s="10" t="e">
        <f>_xlfn.XLOOKUP(Table7[[#This Row],[Year]],Table5[Year],Table5[Pres NAT (O)],NA())</f>
        <v>#N/A</v>
      </c>
      <c r="F12" s="10" t="e">
        <f>_xlfn.XLOOKUP(Table7[[#This Row],[Year]],Table5[Year],Table5[Pres OH (D)],NA())</f>
        <v>#N/A</v>
      </c>
      <c r="G12" s="10" t="e">
        <f>_xlfn.XLOOKUP(Table7[[#This Row],[Year]],Table5[Year],Table5[Pres OH (R)],NA())</f>
        <v>#N/A</v>
      </c>
      <c r="H12" s="10" t="e">
        <f>_xlfn.XLOOKUP(Table7[[#This Row],[Year]],Table5[Year],Table5[Pres OH (O)],NA())</f>
        <v>#N/A</v>
      </c>
      <c r="I12" s="11" t="e">
        <f>_xlfn.XLOOKUP(Table7[[#This Row],[Year]],Table_General_elections_edit[Year],Table_General_elections_edit[D-Per],NA())</f>
        <v>#N/A</v>
      </c>
      <c r="J12" s="10" t="e">
        <f>_xlfn.XLOOKUP(Table7[[#This Row],[Year]],Table_General_elections_edit[Year],Table_General_elections_edit[R-Per],NA())</f>
        <v>#N/A</v>
      </c>
      <c r="K12" s="10" t="e">
        <f>IFERROR(100-Table7[[#This Row],[Governor (D)]]-Table7[[#This Row],[Governor (R)]],NA())</f>
        <v>#N/A</v>
      </c>
      <c r="L12" s="11" t="e" cm="1">
        <f t="array" ref="L12">_xlfn.XLOOKUP(Table7[[#This Row],[Year]]&amp;"Democratic",Table9[Year]&amp;Table9[Party],Table9[Column1],NA())</f>
        <v>#N/A</v>
      </c>
      <c r="M12" s="10" t="e" cm="1">
        <f t="array" ref="M12">_xlfn.XLOOKUP(Table7[[#This Row],[Year]]&amp;"Republican",Table9[Year]&amp;Table9[Party],Table9[Column1],NA())</f>
        <v>#N/A</v>
      </c>
      <c r="N12" s="10" t="e">
        <f>IFERROR(100-Table7[[#This Row],[Senator (D)]]-Table7[[#This Row],[Senator (R)]],NA())</f>
        <v>#N/A</v>
      </c>
    </row>
    <row r="13" spans="1:14" x14ac:dyDescent="0.25">
      <c r="B13">
        <v>1962</v>
      </c>
      <c r="C13" s="11" t="e">
        <f>_xlfn.XLOOKUP(Table7[[#This Row],[Year]],Table5[Year],Table5[Pres NAT (D)],NA())</f>
        <v>#N/A</v>
      </c>
      <c r="D13" s="10" t="e">
        <f>_xlfn.XLOOKUP(Table7[[#This Row],[Year]],Table5[Year],Table5[Pres NAT (R)],NA())</f>
        <v>#N/A</v>
      </c>
      <c r="E13" s="10" t="e">
        <f>_xlfn.XLOOKUP(Table7[[#This Row],[Year]],Table5[Year],Table5[Pres NAT (O)],NA())</f>
        <v>#N/A</v>
      </c>
      <c r="F13" s="10" t="e">
        <f>_xlfn.XLOOKUP(Table7[[#This Row],[Year]],Table5[Year],Table5[Pres OH (D)],NA())</f>
        <v>#N/A</v>
      </c>
      <c r="G13" s="10" t="e">
        <f>_xlfn.XLOOKUP(Table7[[#This Row],[Year]],Table5[Year],Table5[Pres OH (R)],NA())</f>
        <v>#N/A</v>
      </c>
      <c r="H13" s="10" t="e">
        <f>_xlfn.XLOOKUP(Table7[[#This Row],[Year]],Table5[Year],Table5[Pres OH (O)],NA())</f>
        <v>#N/A</v>
      </c>
      <c r="I13" s="11">
        <f>_xlfn.XLOOKUP(Table7[[#This Row],[Year]],Table_General_elections_edit[Year],Table_General_elections_edit[D-Per],NA())</f>
        <v>41.082460980322772</v>
      </c>
      <c r="J13" s="10">
        <f>_xlfn.XLOOKUP(Table7[[#This Row],[Year]],Table_General_elections_edit[Year],Table_General_elections_edit[R-Per],NA())</f>
        <v>58.917539019677236</v>
      </c>
      <c r="K13" s="10">
        <f>IFERROR(100-Table7[[#This Row],[Governor (D)]]-Table7[[#This Row],[Governor (R)]],NA())</f>
        <v>-7.1054273576010019E-15</v>
      </c>
      <c r="L13" s="11" cm="1">
        <f t="array" ref="L13">_xlfn.XLOOKUP(Table7[[#This Row],[Year]]&amp;"Democratic",Table9[Year]&amp;Table9[Party],Table9[Column1],NA())</f>
        <v>61.56</v>
      </c>
      <c r="M13" s="10" cm="1">
        <f t="array" ref="M13">_xlfn.XLOOKUP(Table7[[#This Row],[Year]]&amp;"Republican",Table9[Year]&amp;Table9[Party],Table9[Column1],NA())</f>
        <v>38.440000000000005</v>
      </c>
      <c r="N13" s="10">
        <f>IFERROR(100-Table7[[#This Row],[Senator (D)]]-Table7[[#This Row],[Senator (R)]],NA())</f>
        <v>-7.1054273576010019E-15</v>
      </c>
    </row>
    <row r="14" spans="1:14" x14ac:dyDescent="0.25">
      <c r="B14">
        <v>1963</v>
      </c>
      <c r="C14" s="11" t="e">
        <f>_xlfn.XLOOKUP(Table7[[#This Row],[Year]],Table5[Year],Table5[Pres NAT (D)],NA())</f>
        <v>#N/A</v>
      </c>
      <c r="D14" s="10" t="e">
        <f>_xlfn.XLOOKUP(Table7[[#This Row],[Year]],Table5[Year],Table5[Pres NAT (R)],NA())</f>
        <v>#N/A</v>
      </c>
      <c r="E14" s="10" t="e">
        <f>_xlfn.XLOOKUP(Table7[[#This Row],[Year]],Table5[Year],Table5[Pres NAT (O)],NA())</f>
        <v>#N/A</v>
      </c>
      <c r="F14" s="10" t="e">
        <f>_xlfn.XLOOKUP(Table7[[#This Row],[Year]],Table5[Year],Table5[Pres OH (D)],NA())</f>
        <v>#N/A</v>
      </c>
      <c r="G14" s="10" t="e">
        <f>_xlfn.XLOOKUP(Table7[[#This Row],[Year]],Table5[Year],Table5[Pres OH (R)],NA())</f>
        <v>#N/A</v>
      </c>
      <c r="H14" s="10" t="e">
        <f>_xlfn.XLOOKUP(Table7[[#This Row],[Year]],Table5[Year],Table5[Pres OH (O)],NA())</f>
        <v>#N/A</v>
      </c>
      <c r="I14" s="11" t="e">
        <f>_xlfn.XLOOKUP(Table7[[#This Row],[Year]],Table_General_elections_edit[Year],Table_General_elections_edit[D-Per],NA())</f>
        <v>#N/A</v>
      </c>
      <c r="J14" s="10" t="e">
        <f>_xlfn.XLOOKUP(Table7[[#This Row],[Year]],Table_General_elections_edit[Year],Table_General_elections_edit[R-Per],NA())</f>
        <v>#N/A</v>
      </c>
      <c r="K14" s="10" t="e">
        <f>IFERROR(100-Table7[[#This Row],[Governor (D)]]-Table7[[#This Row],[Governor (R)]],NA())</f>
        <v>#N/A</v>
      </c>
      <c r="L14" s="11" t="e" cm="1">
        <f t="array" ref="L14">_xlfn.XLOOKUP(Table7[[#This Row],[Year]]&amp;"Democratic",Table9[Year]&amp;Table9[Party],Table9[Column1],NA())</f>
        <v>#N/A</v>
      </c>
      <c r="M14" s="10" t="e" cm="1">
        <f t="array" ref="M14">_xlfn.XLOOKUP(Table7[[#This Row],[Year]]&amp;"Republican",Table9[Year]&amp;Table9[Party],Table9[Column1],NA())</f>
        <v>#N/A</v>
      </c>
      <c r="N14" s="10" t="e">
        <f>IFERROR(100-Table7[[#This Row],[Senator (D)]]-Table7[[#This Row],[Senator (R)]],NA())</f>
        <v>#N/A</v>
      </c>
    </row>
    <row r="15" spans="1:14" x14ac:dyDescent="0.25">
      <c r="B15">
        <v>1964</v>
      </c>
      <c r="C15" s="11">
        <f>_xlfn.XLOOKUP(Table7[[#This Row],[Year]],Table5[Year],Table5[Pres NAT (D)],NA())</f>
        <v>61</v>
      </c>
      <c r="D15" s="10">
        <f>_xlfn.XLOOKUP(Table7[[#This Row],[Year]],Table5[Year],Table5[Pres NAT (R)],NA())</f>
        <v>38.5</v>
      </c>
      <c r="E15" s="10">
        <f>_xlfn.XLOOKUP(Table7[[#This Row],[Year]],Table5[Year],Table5[Pres NAT (O)],NA())</f>
        <v>0.5</v>
      </c>
      <c r="F15" s="10">
        <f>_xlfn.XLOOKUP(Table7[[#This Row],[Year]],Table5[Year],Table5[Pres OH (D)],NA())</f>
        <v>62.94</v>
      </c>
      <c r="G15" s="10">
        <f>_xlfn.XLOOKUP(Table7[[#This Row],[Year]],Table5[Year],Table5[Pres OH (R)],NA())</f>
        <v>37.06</v>
      </c>
      <c r="H15" s="10">
        <f>_xlfn.XLOOKUP(Table7[[#This Row],[Year]],Table5[Year],Table5[Pres OH (O)],NA())</f>
        <v>0</v>
      </c>
      <c r="I15" s="11" t="e">
        <f>_xlfn.XLOOKUP(Table7[[#This Row],[Year]],Table_General_elections_edit[Year],Table_General_elections_edit[D-Per],NA())</f>
        <v>#N/A</v>
      </c>
      <c r="J15" s="10" t="e">
        <f>_xlfn.XLOOKUP(Table7[[#This Row],[Year]],Table_General_elections_edit[Year],Table_General_elections_edit[R-Per],NA())</f>
        <v>#N/A</v>
      </c>
      <c r="K15" s="10" t="e">
        <f>IFERROR(100-Table7[[#This Row],[Governor (D)]]-Table7[[#This Row],[Governor (R)]],NA())</f>
        <v>#N/A</v>
      </c>
      <c r="L15" s="11" cm="1">
        <f t="array" ref="L15">_xlfn.XLOOKUP(Table7[[#This Row],[Year]]&amp;"Democratic",Table9[Year]&amp;Table9[Party],Table9[Column1],NA())</f>
        <v>50.22</v>
      </c>
      <c r="M15" s="10" cm="1">
        <f t="array" ref="M15">_xlfn.XLOOKUP(Table7[[#This Row],[Year]]&amp;"Republican",Table9[Year]&amp;Table9[Party],Table9[Column1],NA())</f>
        <v>49.78</v>
      </c>
      <c r="N15" s="10">
        <f>IFERROR(100-Table7[[#This Row],[Senator (D)]]-Table7[[#This Row],[Senator (R)]],NA())</f>
        <v>0</v>
      </c>
    </row>
    <row r="16" spans="1:14" x14ac:dyDescent="0.25">
      <c r="B16">
        <v>1965</v>
      </c>
      <c r="C16" s="11" t="e">
        <f>_xlfn.XLOOKUP(Table7[[#This Row],[Year]],Table5[Year],Table5[Pres NAT (D)],NA())</f>
        <v>#N/A</v>
      </c>
      <c r="D16" s="10" t="e">
        <f>_xlfn.XLOOKUP(Table7[[#This Row],[Year]],Table5[Year],Table5[Pres NAT (R)],NA())</f>
        <v>#N/A</v>
      </c>
      <c r="E16" s="10" t="e">
        <f>_xlfn.XLOOKUP(Table7[[#This Row],[Year]],Table5[Year],Table5[Pres NAT (O)],NA())</f>
        <v>#N/A</v>
      </c>
      <c r="F16" s="10" t="e">
        <f>_xlfn.XLOOKUP(Table7[[#This Row],[Year]],Table5[Year],Table5[Pres OH (D)],NA())</f>
        <v>#N/A</v>
      </c>
      <c r="G16" s="10" t="e">
        <f>_xlfn.XLOOKUP(Table7[[#This Row],[Year]],Table5[Year],Table5[Pres OH (R)],NA())</f>
        <v>#N/A</v>
      </c>
      <c r="H16" s="10" t="e">
        <f>_xlfn.XLOOKUP(Table7[[#This Row],[Year]],Table5[Year],Table5[Pres OH (O)],NA())</f>
        <v>#N/A</v>
      </c>
      <c r="I16" s="11" t="e">
        <f>_xlfn.XLOOKUP(Table7[[#This Row],[Year]],Table_General_elections_edit[Year],Table_General_elections_edit[D-Per],NA())</f>
        <v>#N/A</v>
      </c>
      <c r="J16" s="10" t="e">
        <f>_xlfn.XLOOKUP(Table7[[#This Row],[Year]],Table_General_elections_edit[Year],Table_General_elections_edit[R-Per],NA())</f>
        <v>#N/A</v>
      </c>
      <c r="K16" s="10" t="e">
        <f>IFERROR(100-Table7[[#This Row],[Governor (D)]]-Table7[[#This Row],[Governor (R)]],NA())</f>
        <v>#N/A</v>
      </c>
      <c r="L16" s="11" t="e" cm="1">
        <f t="array" ref="L16">_xlfn.XLOOKUP(Table7[[#This Row],[Year]]&amp;"Democratic",Table9[Year]&amp;Table9[Party],Table9[Column1],NA())</f>
        <v>#N/A</v>
      </c>
      <c r="M16" s="10" t="e" cm="1">
        <f t="array" ref="M16">_xlfn.XLOOKUP(Table7[[#This Row],[Year]]&amp;"Republican",Table9[Year]&amp;Table9[Party],Table9[Column1],NA())</f>
        <v>#N/A</v>
      </c>
      <c r="N16" s="10" t="e">
        <f>IFERROR(100-Table7[[#This Row],[Senator (D)]]-Table7[[#This Row],[Senator (R)]],NA())</f>
        <v>#N/A</v>
      </c>
    </row>
    <row r="17" spans="2:14" x14ac:dyDescent="0.25">
      <c r="B17">
        <v>1966</v>
      </c>
      <c r="C17" s="11" t="e">
        <f>_xlfn.XLOOKUP(Table7[[#This Row],[Year]],Table5[Year],Table5[Pres NAT (D)],NA())</f>
        <v>#N/A</v>
      </c>
      <c r="D17" s="10" t="e">
        <f>_xlfn.XLOOKUP(Table7[[#This Row],[Year]],Table5[Year],Table5[Pres NAT (R)],NA())</f>
        <v>#N/A</v>
      </c>
      <c r="E17" s="10" t="e">
        <f>_xlfn.XLOOKUP(Table7[[#This Row],[Year]],Table5[Year],Table5[Pres NAT (O)],NA())</f>
        <v>#N/A</v>
      </c>
      <c r="F17" s="10" t="e">
        <f>_xlfn.XLOOKUP(Table7[[#This Row],[Year]],Table5[Year],Table5[Pres OH (D)],NA())</f>
        <v>#N/A</v>
      </c>
      <c r="G17" s="10" t="e">
        <f>_xlfn.XLOOKUP(Table7[[#This Row],[Year]],Table5[Year],Table5[Pres OH (R)],NA())</f>
        <v>#N/A</v>
      </c>
      <c r="H17" s="10" t="e">
        <f>_xlfn.XLOOKUP(Table7[[#This Row],[Year]],Table5[Year],Table5[Pres OH (O)],NA())</f>
        <v>#N/A</v>
      </c>
      <c r="I17" s="11">
        <f>_xlfn.XLOOKUP(Table7[[#This Row],[Year]],Table_General_elections_edit[Year],Table_General_elections_edit[D-Per],NA())</f>
        <v>37.822265614853301</v>
      </c>
      <c r="J17" s="10">
        <f>_xlfn.XLOOKUP(Table7[[#This Row],[Year]],Table_General_elections_edit[Year],Table_General_elections_edit[R-Per],NA())</f>
        <v>62.177734385146699</v>
      </c>
      <c r="K17" s="10">
        <f>IFERROR(100-Table7[[#This Row],[Governor (D)]]-Table7[[#This Row],[Governor (R)]],NA())</f>
        <v>0</v>
      </c>
      <c r="L17" s="11" t="e" cm="1">
        <f t="array" ref="L17">_xlfn.XLOOKUP(Table7[[#This Row],[Year]]&amp;"Democratic",Table9[Year]&amp;Table9[Party],Table9[Column1],NA())</f>
        <v>#N/A</v>
      </c>
      <c r="M17" s="10" t="e" cm="1">
        <f t="array" ref="M17">_xlfn.XLOOKUP(Table7[[#This Row],[Year]]&amp;"Republican",Table9[Year]&amp;Table9[Party],Table9[Column1],NA())</f>
        <v>#N/A</v>
      </c>
      <c r="N17" s="10" t="e">
        <f>IFERROR(100-Table7[[#This Row],[Senator (D)]]-Table7[[#This Row],[Senator (R)]],NA())</f>
        <v>#N/A</v>
      </c>
    </row>
    <row r="18" spans="2:14" x14ac:dyDescent="0.25">
      <c r="B18">
        <v>1967</v>
      </c>
      <c r="C18" s="11" t="e">
        <f>_xlfn.XLOOKUP(Table7[[#This Row],[Year]],Table5[Year],Table5[Pres NAT (D)],NA())</f>
        <v>#N/A</v>
      </c>
      <c r="D18" s="10" t="e">
        <f>_xlfn.XLOOKUP(Table7[[#This Row],[Year]],Table5[Year],Table5[Pres NAT (R)],NA())</f>
        <v>#N/A</v>
      </c>
      <c r="E18" s="10" t="e">
        <f>_xlfn.XLOOKUP(Table7[[#This Row],[Year]],Table5[Year],Table5[Pres NAT (O)],NA())</f>
        <v>#N/A</v>
      </c>
      <c r="F18" s="10" t="e">
        <f>_xlfn.XLOOKUP(Table7[[#This Row],[Year]],Table5[Year],Table5[Pres OH (D)],NA())</f>
        <v>#N/A</v>
      </c>
      <c r="G18" s="10" t="e">
        <f>_xlfn.XLOOKUP(Table7[[#This Row],[Year]],Table5[Year],Table5[Pres OH (R)],NA())</f>
        <v>#N/A</v>
      </c>
      <c r="H18" s="10" t="e">
        <f>_xlfn.XLOOKUP(Table7[[#This Row],[Year]],Table5[Year],Table5[Pres OH (O)],NA())</f>
        <v>#N/A</v>
      </c>
      <c r="I18" s="11" t="e">
        <f>_xlfn.XLOOKUP(Table7[[#This Row],[Year]],Table_General_elections_edit[Year],Table_General_elections_edit[D-Per],NA())</f>
        <v>#N/A</v>
      </c>
      <c r="J18" s="10" t="e">
        <f>_xlfn.XLOOKUP(Table7[[#This Row],[Year]],Table_General_elections_edit[Year],Table_General_elections_edit[R-Per],NA())</f>
        <v>#N/A</v>
      </c>
      <c r="K18" s="10" t="e">
        <f>IFERROR(100-Table7[[#This Row],[Governor (D)]]-Table7[[#This Row],[Governor (R)]],NA())</f>
        <v>#N/A</v>
      </c>
      <c r="L18" s="11" t="e" cm="1">
        <f t="array" ref="L18">_xlfn.XLOOKUP(Table7[[#This Row],[Year]]&amp;"Democratic",Table9[Year]&amp;Table9[Party],Table9[Column1],NA())</f>
        <v>#N/A</v>
      </c>
      <c r="M18" s="10" t="e" cm="1">
        <f t="array" ref="M18">_xlfn.XLOOKUP(Table7[[#This Row],[Year]]&amp;"Republican",Table9[Year]&amp;Table9[Party],Table9[Column1],NA())</f>
        <v>#N/A</v>
      </c>
      <c r="N18" s="10" t="e">
        <f>IFERROR(100-Table7[[#This Row],[Senator (D)]]-Table7[[#This Row],[Senator (R)]],NA())</f>
        <v>#N/A</v>
      </c>
    </row>
    <row r="19" spans="2:14" x14ac:dyDescent="0.25">
      <c r="B19">
        <v>1968</v>
      </c>
      <c r="C19" s="11">
        <f>_xlfn.XLOOKUP(Table7[[#This Row],[Year]],Table5[Year],Table5[Pres NAT (D)],NA())</f>
        <v>42.7</v>
      </c>
      <c r="D19" s="10">
        <f>_xlfn.XLOOKUP(Table7[[#This Row],[Year]],Table5[Year],Table5[Pres NAT (R)],NA())</f>
        <v>43.4</v>
      </c>
      <c r="E19" s="10">
        <f>_xlfn.XLOOKUP(Table7[[#This Row],[Year]],Table5[Year],Table5[Pres NAT (O)],NA())</f>
        <v>13.899999999999999</v>
      </c>
      <c r="F19" s="10">
        <f>_xlfn.XLOOKUP(Table7[[#This Row],[Year]],Table5[Year],Table5[Pres OH (D)],NA())</f>
        <v>42.95</v>
      </c>
      <c r="G19" s="10">
        <f>_xlfn.XLOOKUP(Table7[[#This Row],[Year]],Table5[Year],Table5[Pres OH (R)],NA())</f>
        <v>45.23</v>
      </c>
      <c r="H19" s="10">
        <f>_xlfn.XLOOKUP(Table7[[#This Row],[Year]],Table5[Year],Table5[Pres OH (O)],NA())</f>
        <v>11.82</v>
      </c>
      <c r="I19" s="11" t="e">
        <f>_xlfn.XLOOKUP(Table7[[#This Row],[Year]],Table_General_elections_edit[Year],Table_General_elections_edit[D-Per],NA())</f>
        <v>#N/A</v>
      </c>
      <c r="J19" s="10" t="e">
        <f>_xlfn.XLOOKUP(Table7[[#This Row],[Year]],Table_General_elections_edit[Year],Table_General_elections_edit[R-Per],NA())</f>
        <v>#N/A</v>
      </c>
      <c r="K19" s="10" t="e">
        <f>IFERROR(100-Table7[[#This Row],[Governor (D)]]-Table7[[#This Row],[Governor (R)]],NA())</f>
        <v>#N/A</v>
      </c>
      <c r="L19" s="11" cm="1">
        <f t="array" ref="L19">_xlfn.XLOOKUP(Table7[[#This Row],[Year]]&amp;"Democratic",Table9[Year]&amp;Table9[Party],Table9[Column1],NA())</f>
        <v>48.47</v>
      </c>
      <c r="M19" s="10" cm="1">
        <f t="array" ref="M19">_xlfn.XLOOKUP(Table7[[#This Row],[Year]]&amp;"Republican",Table9[Year]&amp;Table9[Party],Table9[Column1],NA())</f>
        <v>51.53</v>
      </c>
      <c r="N19" s="10">
        <f>IFERROR(100-Table7[[#This Row],[Senator (D)]]-Table7[[#This Row],[Senator (R)]],NA())</f>
        <v>0</v>
      </c>
    </row>
    <row r="20" spans="2:14" x14ac:dyDescent="0.25">
      <c r="B20">
        <v>1969</v>
      </c>
      <c r="C20" s="11" t="e">
        <f>_xlfn.XLOOKUP(Table7[[#This Row],[Year]],Table5[Year],Table5[Pres NAT (D)],NA())</f>
        <v>#N/A</v>
      </c>
      <c r="D20" s="10" t="e">
        <f>_xlfn.XLOOKUP(Table7[[#This Row],[Year]],Table5[Year],Table5[Pres NAT (R)],NA())</f>
        <v>#N/A</v>
      </c>
      <c r="E20" s="10" t="e">
        <f>_xlfn.XLOOKUP(Table7[[#This Row],[Year]],Table5[Year],Table5[Pres NAT (O)],NA())</f>
        <v>#N/A</v>
      </c>
      <c r="F20" s="10" t="e">
        <f>_xlfn.XLOOKUP(Table7[[#This Row],[Year]],Table5[Year],Table5[Pres OH (D)],NA())</f>
        <v>#N/A</v>
      </c>
      <c r="G20" s="10" t="e">
        <f>_xlfn.XLOOKUP(Table7[[#This Row],[Year]],Table5[Year],Table5[Pres OH (R)],NA())</f>
        <v>#N/A</v>
      </c>
      <c r="H20" s="10" t="e">
        <f>_xlfn.XLOOKUP(Table7[[#This Row],[Year]],Table5[Year],Table5[Pres OH (O)],NA())</f>
        <v>#N/A</v>
      </c>
      <c r="I20" s="11" t="e">
        <f>_xlfn.XLOOKUP(Table7[[#This Row],[Year]],Table_General_elections_edit[Year],Table_General_elections_edit[D-Per],NA())</f>
        <v>#N/A</v>
      </c>
      <c r="J20" s="10" t="e">
        <f>_xlfn.XLOOKUP(Table7[[#This Row],[Year]],Table_General_elections_edit[Year],Table_General_elections_edit[R-Per],NA())</f>
        <v>#N/A</v>
      </c>
      <c r="K20" s="10" t="e">
        <f>IFERROR(100-Table7[[#This Row],[Governor (D)]]-Table7[[#This Row],[Governor (R)]],NA())</f>
        <v>#N/A</v>
      </c>
      <c r="L20" s="11" t="e" cm="1">
        <f t="array" ref="L20">_xlfn.XLOOKUP(Table7[[#This Row],[Year]]&amp;"Democratic",Table9[Year]&amp;Table9[Party],Table9[Column1],NA())</f>
        <v>#N/A</v>
      </c>
      <c r="M20" s="10" t="e" cm="1">
        <f t="array" ref="M20">_xlfn.XLOOKUP(Table7[[#This Row],[Year]]&amp;"Republican",Table9[Year]&amp;Table9[Party],Table9[Column1],NA())</f>
        <v>#N/A</v>
      </c>
      <c r="N20" s="10" t="e">
        <f>IFERROR(100-Table7[[#This Row],[Senator (D)]]-Table7[[#This Row],[Senator (R)]],NA())</f>
        <v>#N/A</v>
      </c>
    </row>
    <row r="21" spans="2:14" x14ac:dyDescent="0.25">
      <c r="B21">
        <v>1970</v>
      </c>
      <c r="C21" s="11" t="e">
        <f>_xlfn.XLOOKUP(Table7[[#This Row],[Year]],Table5[Year],Table5[Pres NAT (D)],NA())</f>
        <v>#N/A</v>
      </c>
      <c r="D21" s="10" t="e">
        <f>_xlfn.XLOOKUP(Table7[[#This Row],[Year]],Table5[Year],Table5[Pres NAT (R)],NA())</f>
        <v>#N/A</v>
      </c>
      <c r="E21" s="10" t="e">
        <f>_xlfn.XLOOKUP(Table7[[#This Row],[Year]],Table5[Year],Table5[Pres NAT (O)],NA())</f>
        <v>#N/A</v>
      </c>
      <c r="F21" s="10" t="e">
        <f>_xlfn.XLOOKUP(Table7[[#This Row],[Year]],Table5[Year],Table5[Pres OH (D)],NA())</f>
        <v>#N/A</v>
      </c>
      <c r="G21" s="10" t="e">
        <f>_xlfn.XLOOKUP(Table7[[#This Row],[Year]],Table5[Year],Table5[Pres OH (R)],NA())</f>
        <v>#N/A</v>
      </c>
      <c r="H21" s="10" t="e">
        <f>_xlfn.XLOOKUP(Table7[[#This Row],[Year]],Table5[Year],Table5[Pres OH (O)],NA())</f>
        <v>#N/A</v>
      </c>
      <c r="I21" s="11">
        <f>_xlfn.XLOOKUP(Table7[[#This Row],[Year]],Table_General_elections_edit[Year],Table_General_elections_edit[D-Per],NA())</f>
        <v>54.192459925511905</v>
      </c>
      <c r="J21" s="10">
        <f>_xlfn.XLOOKUP(Table7[[#This Row],[Year]],Table_General_elections_edit[Year],Table_General_elections_edit[R-Per],NA())</f>
        <v>43.423405994661657</v>
      </c>
      <c r="K21" s="10">
        <f>IFERROR(100-Table7[[#This Row],[Governor (D)]]-Table7[[#This Row],[Governor (R)]],NA())</f>
        <v>2.3841340798264383</v>
      </c>
      <c r="L21" s="11" cm="1">
        <f t="array" ref="L21">_xlfn.XLOOKUP(Table7[[#This Row],[Year]]&amp;"Democratic",Table9[Year]&amp;Table9[Party],Table9[Column1],NA())</f>
        <v>47.449999999999996</v>
      </c>
      <c r="M21" s="10" cm="1">
        <f t="array" ref="M21">_xlfn.XLOOKUP(Table7[[#This Row],[Year]]&amp;"Republican",Table9[Year]&amp;Table9[Party],Table9[Column1],NA())</f>
        <v>49.68</v>
      </c>
      <c r="N21" s="10">
        <f>IFERROR(100-Table7[[#This Row],[Senator (D)]]-Table7[[#This Row],[Senator (R)]],NA())</f>
        <v>2.8700000000000045</v>
      </c>
    </row>
    <row r="22" spans="2:14" x14ac:dyDescent="0.25">
      <c r="B22">
        <v>1971</v>
      </c>
      <c r="C22" s="11" t="e">
        <f>_xlfn.XLOOKUP(Table7[[#This Row],[Year]],Table5[Year],Table5[Pres NAT (D)],NA())</f>
        <v>#N/A</v>
      </c>
      <c r="D22" s="10" t="e">
        <f>_xlfn.XLOOKUP(Table7[[#This Row],[Year]],Table5[Year],Table5[Pres NAT (R)],NA())</f>
        <v>#N/A</v>
      </c>
      <c r="E22" s="10" t="e">
        <f>_xlfn.XLOOKUP(Table7[[#This Row],[Year]],Table5[Year],Table5[Pres NAT (O)],NA())</f>
        <v>#N/A</v>
      </c>
      <c r="F22" s="10" t="e">
        <f>_xlfn.XLOOKUP(Table7[[#This Row],[Year]],Table5[Year],Table5[Pres OH (D)],NA())</f>
        <v>#N/A</v>
      </c>
      <c r="G22" s="10" t="e">
        <f>_xlfn.XLOOKUP(Table7[[#This Row],[Year]],Table5[Year],Table5[Pres OH (R)],NA())</f>
        <v>#N/A</v>
      </c>
      <c r="H22" s="10" t="e">
        <f>_xlfn.XLOOKUP(Table7[[#This Row],[Year]],Table5[Year],Table5[Pres OH (O)],NA())</f>
        <v>#N/A</v>
      </c>
      <c r="I22" s="11" t="e">
        <f>_xlfn.XLOOKUP(Table7[[#This Row],[Year]],Table_General_elections_edit[Year],Table_General_elections_edit[D-Per],NA())</f>
        <v>#N/A</v>
      </c>
      <c r="J22" s="10" t="e">
        <f>_xlfn.XLOOKUP(Table7[[#This Row],[Year]],Table_General_elections_edit[Year],Table_General_elections_edit[R-Per],NA())</f>
        <v>#N/A</v>
      </c>
      <c r="K22" s="10" t="e">
        <f>IFERROR(100-Table7[[#This Row],[Governor (D)]]-Table7[[#This Row],[Governor (R)]],NA())</f>
        <v>#N/A</v>
      </c>
      <c r="L22" s="11" t="e" cm="1">
        <f t="array" ref="L22">_xlfn.XLOOKUP(Table7[[#This Row],[Year]]&amp;"Democratic",Table9[Year]&amp;Table9[Party],Table9[Column1],NA())</f>
        <v>#N/A</v>
      </c>
      <c r="M22" s="10" t="e" cm="1">
        <f t="array" ref="M22">_xlfn.XLOOKUP(Table7[[#This Row],[Year]]&amp;"Republican",Table9[Year]&amp;Table9[Party],Table9[Column1],NA())</f>
        <v>#N/A</v>
      </c>
      <c r="N22" s="10" t="e">
        <f>IFERROR(100-Table7[[#This Row],[Senator (D)]]-Table7[[#This Row],[Senator (R)]],NA())</f>
        <v>#N/A</v>
      </c>
    </row>
    <row r="23" spans="2:14" x14ac:dyDescent="0.25">
      <c r="B23">
        <v>1972</v>
      </c>
      <c r="C23" s="11">
        <f>_xlfn.XLOOKUP(Table7[[#This Row],[Year]],Table5[Year],Table5[Pres NAT (D)],NA())</f>
        <v>37.5</v>
      </c>
      <c r="D23" s="10">
        <f>_xlfn.XLOOKUP(Table7[[#This Row],[Year]],Table5[Year],Table5[Pres NAT (R)],NA())</f>
        <v>60.7</v>
      </c>
      <c r="E23" s="10">
        <f>_xlfn.XLOOKUP(Table7[[#This Row],[Year]],Table5[Year],Table5[Pres NAT (O)],NA())</f>
        <v>1.7999999999999972</v>
      </c>
      <c r="F23" s="10">
        <f>_xlfn.XLOOKUP(Table7[[#This Row],[Year]],Table5[Year],Table5[Pres OH (D)],NA())</f>
        <v>38.07</v>
      </c>
      <c r="G23" s="10">
        <f>_xlfn.XLOOKUP(Table7[[#This Row],[Year]],Table5[Year],Table5[Pres OH (R)],NA())</f>
        <v>59.63</v>
      </c>
      <c r="H23" s="10">
        <f>_xlfn.XLOOKUP(Table7[[#This Row],[Year]],Table5[Year],Table5[Pres OH (O)],NA())</f>
        <v>2.2999999999999972</v>
      </c>
      <c r="I23" s="11" t="e">
        <f>_xlfn.XLOOKUP(Table7[[#This Row],[Year]],Table_General_elections_edit[Year],Table_General_elections_edit[D-Per],NA())</f>
        <v>#N/A</v>
      </c>
      <c r="J23" s="10" t="e">
        <f>_xlfn.XLOOKUP(Table7[[#This Row],[Year]],Table_General_elections_edit[Year],Table_General_elections_edit[R-Per],NA())</f>
        <v>#N/A</v>
      </c>
      <c r="K23" s="10" t="e">
        <f>IFERROR(100-Table7[[#This Row],[Governor (D)]]-Table7[[#This Row],[Governor (R)]],NA())</f>
        <v>#N/A</v>
      </c>
      <c r="L23" s="11" t="e" cm="1">
        <f t="array" ref="L23">_xlfn.XLOOKUP(Table7[[#This Row],[Year]]&amp;"Democratic",Table9[Year]&amp;Table9[Party],Table9[Column1],NA())</f>
        <v>#N/A</v>
      </c>
      <c r="M23" s="10" t="e" cm="1">
        <f t="array" ref="M23">_xlfn.XLOOKUP(Table7[[#This Row],[Year]]&amp;"Republican",Table9[Year]&amp;Table9[Party],Table9[Column1],NA())</f>
        <v>#N/A</v>
      </c>
      <c r="N23" s="10" t="e">
        <f>IFERROR(100-Table7[[#This Row],[Senator (D)]]-Table7[[#This Row],[Senator (R)]],NA())</f>
        <v>#N/A</v>
      </c>
    </row>
    <row r="24" spans="2:14" x14ac:dyDescent="0.25">
      <c r="B24">
        <v>1973</v>
      </c>
      <c r="C24" s="11" t="e">
        <f>_xlfn.XLOOKUP(Table7[[#This Row],[Year]],Table5[Year],Table5[Pres NAT (D)],NA())</f>
        <v>#N/A</v>
      </c>
      <c r="D24" s="10" t="e">
        <f>_xlfn.XLOOKUP(Table7[[#This Row],[Year]],Table5[Year],Table5[Pres NAT (R)],NA())</f>
        <v>#N/A</v>
      </c>
      <c r="E24" s="10" t="e">
        <f>_xlfn.XLOOKUP(Table7[[#This Row],[Year]],Table5[Year],Table5[Pres NAT (O)],NA())</f>
        <v>#N/A</v>
      </c>
      <c r="F24" s="10" t="e">
        <f>_xlfn.XLOOKUP(Table7[[#This Row],[Year]],Table5[Year],Table5[Pres OH (D)],NA())</f>
        <v>#N/A</v>
      </c>
      <c r="G24" s="10" t="e">
        <f>_xlfn.XLOOKUP(Table7[[#This Row],[Year]],Table5[Year],Table5[Pres OH (R)],NA())</f>
        <v>#N/A</v>
      </c>
      <c r="H24" s="10" t="e">
        <f>_xlfn.XLOOKUP(Table7[[#This Row],[Year]],Table5[Year],Table5[Pres OH (O)],NA())</f>
        <v>#N/A</v>
      </c>
      <c r="I24" s="11" t="e">
        <f>_xlfn.XLOOKUP(Table7[[#This Row],[Year]],Table_General_elections_edit[Year],Table_General_elections_edit[D-Per],NA())</f>
        <v>#N/A</v>
      </c>
      <c r="J24" s="10" t="e">
        <f>_xlfn.XLOOKUP(Table7[[#This Row],[Year]],Table_General_elections_edit[Year],Table_General_elections_edit[R-Per],NA())</f>
        <v>#N/A</v>
      </c>
      <c r="K24" s="10" t="e">
        <f>IFERROR(100-Table7[[#This Row],[Governor (D)]]-Table7[[#This Row],[Governor (R)]],NA())</f>
        <v>#N/A</v>
      </c>
      <c r="L24" s="11" t="e" cm="1">
        <f t="array" ref="L24">_xlfn.XLOOKUP(Table7[[#This Row],[Year]]&amp;"Democratic",Table9[Year]&amp;Table9[Party],Table9[Column1],NA())</f>
        <v>#N/A</v>
      </c>
      <c r="M24" s="10" t="e" cm="1">
        <f t="array" ref="M24">_xlfn.XLOOKUP(Table7[[#This Row],[Year]]&amp;"Republican",Table9[Year]&amp;Table9[Party],Table9[Column1],NA())</f>
        <v>#N/A</v>
      </c>
      <c r="N24" s="10" t="e">
        <f>IFERROR(100-Table7[[#This Row],[Senator (D)]]-Table7[[#This Row],[Senator (R)]],NA())</f>
        <v>#N/A</v>
      </c>
    </row>
    <row r="25" spans="2:14" x14ac:dyDescent="0.25">
      <c r="B25">
        <v>1974</v>
      </c>
      <c r="C25" s="11" t="e">
        <f>_xlfn.XLOOKUP(Table7[[#This Row],[Year]],Table5[Year],Table5[Pres NAT (D)],NA())</f>
        <v>#N/A</v>
      </c>
      <c r="D25" s="10" t="e">
        <f>_xlfn.XLOOKUP(Table7[[#This Row],[Year]],Table5[Year],Table5[Pres NAT (R)],NA())</f>
        <v>#N/A</v>
      </c>
      <c r="E25" s="10" t="e">
        <f>_xlfn.XLOOKUP(Table7[[#This Row],[Year]],Table5[Year],Table5[Pres NAT (O)],NA())</f>
        <v>#N/A</v>
      </c>
      <c r="F25" s="10" t="e">
        <f>_xlfn.XLOOKUP(Table7[[#This Row],[Year]],Table5[Year],Table5[Pres OH (D)],NA())</f>
        <v>#N/A</v>
      </c>
      <c r="G25" s="10" t="e">
        <f>_xlfn.XLOOKUP(Table7[[#This Row],[Year]],Table5[Year],Table5[Pres OH (R)],NA())</f>
        <v>#N/A</v>
      </c>
      <c r="H25" s="10" t="e">
        <f>_xlfn.XLOOKUP(Table7[[#This Row],[Year]],Table5[Year],Table5[Pres OH (O)],NA())</f>
        <v>#N/A</v>
      </c>
      <c r="I25" s="11">
        <f>_xlfn.XLOOKUP(Table7[[#This Row],[Year]],Table_General_elections_edit[Year],Table_General_elections_edit[D-Per],NA())</f>
        <v>48.248247889818067</v>
      </c>
      <c r="J25" s="10">
        <f>_xlfn.XLOOKUP(Table7[[#This Row],[Year]],Table_General_elections_edit[Year],Table_General_elections_edit[R-Per],NA())</f>
        <v>48.622205005843078</v>
      </c>
      <c r="K25" s="10">
        <f>IFERROR(100-Table7[[#This Row],[Governor (D)]]-Table7[[#This Row],[Governor (R)]],NA())</f>
        <v>3.1295471043388545</v>
      </c>
      <c r="L25" s="11" cm="1">
        <f t="array" ref="L25">_xlfn.XLOOKUP(Table7[[#This Row],[Year]]&amp;"Democratic",Table9[Year]&amp;Table9[Party],Table9[Column1],NA())</f>
        <v>64.62</v>
      </c>
      <c r="M25" s="10" cm="1">
        <f t="array" ref="M25">_xlfn.XLOOKUP(Table7[[#This Row],[Year]]&amp;"Republican",Table9[Year]&amp;Table9[Party],Table9[Column1],NA())</f>
        <v>30.73</v>
      </c>
      <c r="N25" s="10">
        <f>IFERROR(100-Table7[[#This Row],[Senator (D)]]-Table7[[#This Row],[Senator (R)]],NA())</f>
        <v>4.649999999999995</v>
      </c>
    </row>
    <row r="26" spans="2:14" x14ac:dyDescent="0.25">
      <c r="B26">
        <v>1975</v>
      </c>
      <c r="C26" s="11" t="e">
        <f>_xlfn.XLOOKUP(Table7[[#This Row],[Year]],Table5[Year],Table5[Pres NAT (D)],NA())</f>
        <v>#N/A</v>
      </c>
      <c r="D26" s="10" t="e">
        <f>_xlfn.XLOOKUP(Table7[[#This Row],[Year]],Table5[Year],Table5[Pres NAT (R)],NA())</f>
        <v>#N/A</v>
      </c>
      <c r="E26" s="10" t="e">
        <f>_xlfn.XLOOKUP(Table7[[#This Row],[Year]],Table5[Year],Table5[Pres NAT (O)],NA())</f>
        <v>#N/A</v>
      </c>
      <c r="F26" s="10" t="e">
        <f>_xlfn.XLOOKUP(Table7[[#This Row],[Year]],Table5[Year],Table5[Pres OH (D)],NA())</f>
        <v>#N/A</v>
      </c>
      <c r="G26" s="10" t="e">
        <f>_xlfn.XLOOKUP(Table7[[#This Row],[Year]],Table5[Year],Table5[Pres OH (R)],NA())</f>
        <v>#N/A</v>
      </c>
      <c r="H26" s="10" t="e">
        <f>_xlfn.XLOOKUP(Table7[[#This Row],[Year]],Table5[Year],Table5[Pres OH (O)],NA())</f>
        <v>#N/A</v>
      </c>
      <c r="I26" s="11" t="e">
        <f>_xlfn.XLOOKUP(Table7[[#This Row],[Year]],Table_General_elections_edit[Year],Table_General_elections_edit[D-Per],NA())</f>
        <v>#N/A</v>
      </c>
      <c r="J26" s="10" t="e">
        <f>_xlfn.XLOOKUP(Table7[[#This Row],[Year]],Table_General_elections_edit[Year],Table_General_elections_edit[R-Per],NA())</f>
        <v>#N/A</v>
      </c>
      <c r="K26" s="10" t="e">
        <f>IFERROR(100-Table7[[#This Row],[Governor (D)]]-Table7[[#This Row],[Governor (R)]],NA())</f>
        <v>#N/A</v>
      </c>
      <c r="L26" s="11" t="e" cm="1">
        <f t="array" ref="L26">_xlfn.XLOOKUP(Table7[[#This Row],[Year]]&amp;"Democratic",Table9[Year]&amp;Table9[Party],Table9[Column1],NA())</f>
        <v>#N/A</v>
      </c>
      <c r="M26" s="10" t="e" cm="1">
        <f t="array" ref="M26">_xlfn.XLOOKUP(Table7[[#This Row],[Year]]&amp;"Republican",Table9[Year]&amp;Table9[Party],Table9[Column1],NA())</f>
        <v>#N/A</v>
      </c>
      <c r="N26" s="10" t="e">
        <f>IFERROR(100-Table7[[#This Row],[Senator (D)]]-Table7[[#This Row],[Senator (R)]],NA())</f>
        <v>#N/A</v>
      </c>
    </row>
    <row r="27" spans="2:14" x14ac:dyDescent="0.25">
      <c r="B27">
        <v>1976</v>
      </c>
      <c r="C27" s="11">
        <f>_xlfn.XLOOKUP(Table7[[#This Row],[Year]],Table5[Year],Table5[Pres NAT (D)],NA())</f>
        <v>50.1</v>
      </c>
      <c r="D27" s="10">
        <f>_xlfn.XLOOKUP(Table7[[#This Row],[Year]],Table5[Year],Table5[Pres NAT (R)],NA())</f>
        <v>48</v>
      </c>
      <c r="E27" s="10">
        <f>_xlfn.XLOOKUP(Table7[[#This Row],[Year]],Table5[Year],Table5[Pres NAT (O)],NA())</f>
        <v>1.8999999999999986</v>
      </c>
      <c r="F27" s="10">
        <f>_xlfn.XLOOKUP(Table7[[#This Row],[Year]],Table5[Year],Table5[Pres OH (D)],NA())</f>
        <v>48.92</v>
      </c>
      <c r="G27" s="10">
        <f>_xlfn.XLOOKUP(Table7[[#This Row],[Year]],Table5[Year],Table5[Pres OH (R)],NA())</f>
        <v>48.65</v>
      </c>
      <c r="H27" s="10">
        <f>_xlfn.XLOOKUP(Table7[[#This Row],[Year]],Table5[Year],Table5[Pres OH (O)],NA())</f>
        <v>2.4299999999999997</v>
      </c>
      <c r="I27" s="11" t="e">
        <f>_xlfn.XLOOKUP(Table7[[#This Row],[Year]],Table_General_elections_edit[Year],Table_General_elections_edit[D-Per],NA())</f>
        <v>#N/A</v>
      </c>
      <c r="J27" s="10" t="e">
        <f>_xlfn.XLOOKUP(Table7[[#This Row],[Year]],Table_General_elections_edit[Year],Table_General_elections_edit[R-Per],NA())</f>
        <v>#N/A</v>
      </c>
      <c r="K27" s="10" t="e">
        <f>IFERROR(100-Table7[[#This Row],[Governor (D)]]-Table7[[#This Row],[Governor (R)]],NA())</f>
        <v>#N/A</v>
      </c>
      <c r="L27" s="11" cm="1">
        <f t="array" ref="L27">_xlfn.XLOOKUP(Table7[[#This Row],[Year]]&amp;"Democratic",Table9[Year]&amp;Table9[Party],Table9[Column1],NA())</f>
        <v>49.51</v>
      </c>
      <c r="M27" s="10" cm="1">
        <f t="array" ref="M27">_xlfn.XLOOKUP(Table7[[#This Row],[Year]]&amp;"Republican",Table9[Year]&amp;Table9[Party],Table9[Column1],NA())</f>
        <v>46.52</v>
      </c>
      <c r="N27" s="10">
        <f>IFERROR(100-Table7[[#This Row],[Senator (D)]]-Table7[[#This Row],[Senator (R)]],NA())</f>
        <v>3.9699999999999989</v>
      </c>
    </row>
    <row r="28" spans="2:14" x14ac:dyDescent="0.25">
      <c r="B28">
        <v>1977</v>
      </c>
      <c r="C28" s="11" t="e">
        <f>_xlfn.XLOOKUP(Table7[[#This Row],[Year]],Table5[Year],Table5[Pres NAT (D)],NA())</f>
        <v>#N/A</v>
      </c>
      <c r="D28" s="10" t="e">
        <f>_xlfn.XLOOKUP(Table7[[#This Row],[Year]],Table5[Year],Table5[Pres NAT (R)],NA())</f>
        <v>#N/A</v>
      </c>
      <c r="E28" s="10" t="e">
        <f>_xlfn.XLOOKUP(Table7[[#This Row],[Year]],Table5[Year],Table5[Pres NAT (O)],NA())</f>
        <v>#N/A</v>
      </c>
      <c r="F28" s="10" t="e">
        <f>_xlfn.XLOOKUP(Table7[[#This Row],[Year]],Table5[Year],Table5[Pres OH (D)],NA())</f>
        <v>#N/A</v>
      </c>
      <c r="G28" s="10" t="e">
        <f>_xlfn.XLOOKUP(Table7[[#This Row],[Year]],Table5[Year],Table5[Pres OH (R)],NA())</f>
        <v>#N/A</v>
      </c>
      <c r="H28" s="10" t="e">
        <f>_xlfn.XLOOKUP(Table7[[#This Row],[Year]],Table5[Year],Table5[Pres OH (O)],NA())</f>
        <v>#N/A</v>
      </c>
      <c r="I28" s="11" t="e">
        <f>_xlfn.XLOOKUP(Table7[[#This Row],[Year]],Table_General_elections_edit[Year],Table_General_elections_edit[D-Per],NA())</f>
        <v>#N/A</v>
      </c>
      <c r="J28" s="10" t="e">
        <f>_xlfn.XLOOKUP(Table7[[#This Row],[Year]],Table_General_elections_edit[Year],Table_General_elections_edit[R-Per],NA())</f>
        <v>#N/A</v>
      </c>
      <c r="K28" s="10" t="e">
        <f>IFERROR(100-Table7[[#This Row],[Governor (D)]]-Table7[[#This Row],[Governor (R)]],NA())</f>
        <v>#N/A</v>
      </c>
      <c r="L28" s="11" t="e" cm="1">
        <f t="array" ref="L28">_xlfn.XLOOKUP(Table7[[#This Row],[Year]]&amp;"Democratic",Table9[Year]&amp;Table9[Party],Table9[Column1],NA())</f>
        <v>#N/A</v>
      </c>
      <c r="M28" s="10" t="e" cm="1">
        <f t="array" ref="M28">_xlfn.XLOOKUP(Table7[[#This Row],[Year]]&amp;"Republican",Table9[Year]&amp;Table9[Party],Table9[Column1],NA())</f>
        <v>#N/A</v>
      </c>
      <c r="N28" s="10" t="e">
        <f>IFERROR(100-Table7[[#This Row],[Senator (D)]]-Table7[[#This Row],[Senator (R)]],NA())</f>
        <v>#N/A</v>
      </c>
    </row>
    <row r="29" spans="2:14" x14ac:dyDescent="0.25">
      <c r="B29">
        <v>1978</v>
      </c>
      <c r="C29" s="11" t="e">
        <f>_xlfn.XLOOKUP(Table7[[#This Row],[Year]],Table5[Year],Table5[Pres NAT (D)],NA())</f>
        <v>#N/A</v>
      </c>
      <c r="D29" s="10" t="e">
        <f>_xlfn.XLOOKUP(Table7[[#This Row],[Year]],Table5[Year],Table5[Pres NAT (R)],NA())</f>
        <v>#N/A</v>
      </c>
      <c r="E29" s="10" t="e">
        <f>_xlfn.XLOOKUP(Table7[[#This Row],[Year]],Table5[Year],Table5[Pres NAT (O)],NA())</f>
        <v>#N/A</v>
      </c>
      <c r="F29" s="10" t="e">
        <f>_xlfn.XLOOKUP(Table7[[#This Row],[Year]],Table5[Year],Table5[Pres OH (D)],NA())</f>
        <v>#N/A</v>
      </c>
      <c r="G29" s="10" t="e">
        <f>_xlfn.XLOOKUP(Table7[[#This Row],[Year]],Table5[Year],Table5[Pres OH (R)],NA())</f>
        <v>#N/A</v>
      </c>
      <c r="H29" s="10" t="e">
        <f>_xlfn.XLOOKUP(Table7[[#This Row],[Year]],Table5[Year],Table5[Pres OH (O)],NA())</f>
        <v>#N/A</v>
      </c>
      <c r="I29" s="11">
        <f>_xlfn.XLOOKUP(Table7[[#This Row],[Year]],Table_General_elections_edit[Year],Table_General_elections_edit[D-Per],NA())</f>
        <v>47.642060371723367</v>
      </c>
      <c r="J29" s="10">
        <f>_xlfn.XLOOKUP(Table7[[#This Row],[Year]],Table_General_elections_edit[Year],Table_General_elections_edit[R-Per],NA())</f>
        <v>49.313890546752759</v>
      </c>
      <c r="K29" s="10">
        <f>IFERROR(100-Table7[[#This Row],[Governor (D)]]-Table7[[#This Row],[Governor (R)]],NA())</f>
        <v>3.0440490815238732</v>
      </c>
      <c r="L29" s="11" t="e" cm="1">
        <f t="array" ref="L29">_xlfn.XLOOKUP(Table7[[#This Row],[Year]]&amp;"Democratic",Table9[Year]&amp;Table9[Party],Table9[Column1],NA())</f>
        <v>#N/A</v>
      </c>
      <c r="M29" s="10" t="e" cm="1">
        <f t="array" ref="M29">_xlfn.XLOOKUP(Table7[[#This Row],[Year]]&amp;"Republican",Table9[Year]&amp;Table9[Party],Table9[Column1],NA())</f>
        <v>#N/A</v>
      </c>
      <c r="N29" s="10" t="e">
        <f>IFERROR(100-Table7[[#This Row],[Senator (D)]]-Table7[[#This Row],[Senator (R)]],NA())</f>
        <v>#N/A</v>
      </c>
    </row>
    <row r="30" spans="2:14" x14ac:dyDescent="0.25">
      <c r="B30">
        <v>1979</v>
      </c>
      <c r="C30" s="11" t="e">
        <f>_xlfn.XLOOKUP(Table7[[#This Row],[Year]],Table5[Year],Table5[Pres NAT (D)],NA())</f>
        <v>#N/A</v>
      </c>
      <c r="D30" s="10" t="e">
        <f>_xlfn.XLOOKUP(Table7[[#This Row],[Year]],Table5[Year],Table5[Pres NAT (R)],NA())</f>
        <v>#N/A</v>
      </c>
      <c r="E30" s="10" t="e">
        <f>_xlfn.XLOOKUP(Table7[[#This Row],[Year]],Table5[Year],Table5[Pres NAT (O)],NA())</f>
        <v>#N/A</v>
      </c>
      <c r="F30" s="10" t="e">
        <f>_xlfn.XLOOKUP(Table7[[#This Row],[Year]],Table5[Year],Table5[Pres OH (D)],NA())</f>
        <v>#N/A</v>
      </c>
      <c r="G30" s="10" t="e">
        <f>_xlfn.XLOOKUP(Table7[[#This Row],[Year]],Table5[Year],Table5[Pres OH (R)],NA())</f>
        <v>#N/A</v>
      </c>
      <c r="H30" s="10" t="e">
        <f>_xlfn.XLOOKUP(Table7[[#This Row],[Year]],Table5[Year],Table5[Pres OH (O)],NA())</f>
        <v>#N/A</v>
      </c>
      <c r="I30" s="11" t="e">
        <f>_xlfn.XLOOKUP(Table7[[#This Row],[Year]],Table_General_elections_edit[Year],Table_General_elections_edit[D-Per],NA())</f>
        <v>#N/A</v>
      </c>
      <c r="J30" s="10" t="e">
        <f>_xlfn.XLOOKUP(Table7[[#This Row],[Year]],Table_General_elections_edit[Year],Table_General_elections_edit[R-Per],NA())</f>
        <v>#N/A</v>
      </c>
      <c r="K30" s="10" t="e">
        <f>IFERROR(100-Table7[[#This Row],[Governor (D)]]-Table7[[#This Row],[Governor (R)]],NA())</f>
        <v>#N/A</v>
      </c>
      <c r="L30" s="11" t="e" cm="1">
        <f t="array" ref="L30">_xlfn.XLOOKUP(Table7[[#This Row],[Year]]&amp;"Democratic",Table9[Year]&amp;Table9[Party],Table9[Column1],NA())</f>
        <v>#N/A</v>
      </c>
      <c r="M30" s="10" t="e" cm="1">
        <f t="array" ref="M30">_xlfn.XLOOKUP(Table7[[#This Row],[Year]]&amp;"Republican",Table9[Year]&amp;Table9[Party],Table9[Column1],NA())</f>
        <v>#N/A</v>
      </c>
      <c r="N30" s="10" t="e">
        <f>IFERROR(100-Table7[[#This Row],[Senator (D)]]-Table7[[#This Row],[Senator (R)]],NA())</f>
        <v>#N/A</v>
      </c>
    </row>
    <row r="31" spans="2:14" x14ac:dyDescent="0.25">
      <c r="B31">
        <v>1980</v>
      </c>
      <c r="C31" s="11">
        <f>_xlfn.XLOOKUP(Table7[[#This Row],[Year]],Table5[Year],Table5[Pres NAT (D)],NA())</f>
        <v>41</v>
      </c>
      <c r="D31" s="10">
        <f>_xlfn.XLOOKUP(Table7[[#This Row],[Year]],Table5[Year],Table5[Pres NAT (R)],NA())</f>
        <v>50.7</v>
      </c>
      <c r="E31" s="10">
        <f>_xlfn.XLOOKUP(Table7[[#This Row],[Year]],Table5[Year],Table5[Pres NAT (O)],NA())</f>
        <v>8.2999999999999972</v>
      </c>
      <c r="F31" s="10">
        <f>_xlfn.XLOOKUP(Table7[[#This Row],[Year]],Table5[Year],Table5[Pres OH (D)],NA())</f>
        <v>40.909999999999997</v>
      </c>
      <c r="G31" s="10">
        <f>_xlfn.XLOOKUP(Table7[[#This Row],[Year]],Table5[Year],Table5[Pres OH (R)],NA())</f>
        <v>51.51</v>
      </c>
      <c r="H31" s="10">
        <f>_xlfn.XLOOKUP(Table7[[#This Row],[Year]],Table5[Year],Table5[Pres OH (O)],NA())</f>
        <v>7.5800000000000054</v>
      </c>
      <c r="I31" s="11" t="e">
        <f>_xlfn.XLOOKUP(Table7[[#This Row],[Year]],Table_General_elections_edit[Year],Table_General_elections_edit[D-Per],NA())</f>
        <v>#N/A</v>
      </c>
      <c r="J31" s="10" t="e">
        <f>_xlfn.XLOOKUP(Table7[[#This Row],[Year]],Table_General_elections_edit[Year],Table_General_elections_edit[R-Per],NA())</f>
        <v>#N/A</v>
      </c>
      <c r="K31" s="10" t="e">
        <f>IFERROR(100-Table7[[#This Row],[Governor (D)]]-Table7[[#This Row],[Governor (R)]],NA())</f>
        <v>#N/A</v>
      </c>
      <c r="L31" s="11" cm="1">
        <f t="array" ref="L31">_xlfn.XLOOKUP(Table7[[#This Row],[Year]]&amp;"Democratic",Table9[Year]&amp;Table9[Party],Table9[Column1],NA())</f>
        <v>68.8</v>
      </c>
      <c r="M31" s="10" cm="1">
        <f t="array" ref="M31">_xlfn.XLOOKUP(Table7[[#This Row],[Year]]&amp;"Republican",Table9[Year]&amp;Table9[Party],Table9[Column1],NA())</f>
        <v>28.249999999999996</v>
      </c>
      <c r="N31" s="10">
        <f>IFERROR(100-Table7[[#This Row],[Senator (D)]]-Table7[[#This Row],[Senator (R)]],NA())</f>
        <v>2.9500000000000064</v>
      </c>
    </row>
    <row r="32" spans="2:14" x14ac:dyDescent="0.25">
      <c r="B32">
        <v>1981</v>
      </c>
      <c r="C32" s="11" t="e">
        <f>_xlfn.XLOOKUP(Table7[[#This Row],[Year]],Table5[Year],Table5[Pres NAT (D)],NA())</f>
        <v>#N/A</v>
      </c>
      <c r="D32" s="10" t="e">
        <f>_xlfn.XLOOKUP(Table7[[#This Row],[Year]],Table5[Year],Table5[Pres NAT (R)],NA())</f>
        <v>#N/A</v>
      </c>
      <c r="E32" s="10" t="e">
        <f>_xlfn.XLOOKUP(Table7[[#This Row],[Year]],Table5[Year],Table5[Pres NAT (O)],NA())</f>
        <v>#N/A</v>
      </c>
      <c r="F32" s="10" t="e">
        <f>_xlfn.XLOOKUP(Table7[[#This Row],[Year]],Table5[Year],Table5[Pres OH (D)],NA())</f>
        <v>#N/A</v>
      </c>
      <c r="G32" s="10" t="e">
        <f>_xlfn.XLOOKUP(Table7[[#This Row],[Year]],Table5[Year],Table5[Pres OH (R)],NA())</f>
        <v>#N/A</v>
      </c>
      <c r="H32" s="10" t="e">
        <f>_xlfn.XLOOKUP(Table7[[#This Row],[Year]],Table5[Year],Table5[Pres OH (O)],NA())</f>
        <v>#N/A</v>
      </c>
      <c r="I32" s="11" t="e">
        <f>_xlfn.XLOOKUP(Table7[[#This Row],[Year]],Table_General_elections_edit[Year],Table_General_elections_edit[D-Per],NA())</f>
        <v>#N/A</v>
      </c>
      <c r="J32" s="10" t="e">
        <f>_xlfn.XLOOKUP(Table7[[#This Row],[Year]],Table_General_elections_edit[Year],Table_General_elections_edit[R-Per],NA())</f>
        <v>#N/A</v>
      </c>
      <c r="K32" s="10" t="e">
        <f>IFERROR(100-Table7[[#This Row],[Governor (D)]]-Table7[[#This Row],[Governor (R)]],NA())</f>
        <v>#N/A</v>
      </c>
      <c r="L32" s="11" t="e" cm="1">
        <f t="array" ref="L32">_xlfn.XLOOKUP(Table7[[#This Row],[Year]]&amp;"Democratic",Table9[Year]&amp;Table9[Party],Table9[Column1],NA())</f>
        <v>#N/A</v>
      </c>
      <c r="M32" s="10" t="e" cm="1">
        <f t="array" ref="M32">_xlfn.XLOOKUP(Table7[[#This Row],[Year]]&amp;"Republican",Table9[Year]&amp;Table9[Party],Table9[Column1],NA())</f>
        <v>#N/A</v>
      </c>
      <c r="N32" s="10" t="e">
        <f>IFERROR(100-Table7[[#This Row],[Senator (D)]]-Table7[[#This Row],[Senator (R)]],NA())</f>
        <v>#N/A</v>
      </c>
    </row>
    <row r="33" spans="2:14" x14ac:dyDescent="0.25">
      <c r="B33">
        <v>1982</v>
      </c>
      <c r="C33" s="11" t="e">
        <f>_xlfn.XLOOKUP(Table7[[#This Row],[Year]],Table5[Year],Table5[Pres NAT (D)],NA())</f>
        <v>#N/A</v>
      </c>
      <c r="D33" s="10" t="e">
        <f>_xlfn.XLOOKUP(Table7[[#This Row],[Year]],Table5[Year],Table5[Pres NAT (R)],NA())</f>
        <v>#N/A</v>
      </c>
      <c r="E33" s="10" t="e">
        <f>_xlfn.XLOOKUP(Table7[[#This Row],[Year]],Table5[Year],Table5[Pres NAT (O)],NA())</f>
        <v>#N/A</v>
      </c>
      <c r="F33" s="10" t="e">
        <f>_xlfn.XLOOKUP(Table7[[#This Row],[Year]],Table5[Year],Table5[Pres OH (D)],NA())</f>
        <v>#N/A</v>
      </c>
      <c r="G33" s="10" t="e">
        <f>_xlfn.XLOOKUP(Table7[[#This Row],[Year]],Table5[Year],Table5[Pres OH (R)],NA())</f>
        <v>#N/A</v>
      </c>
      <c r="H33" s="10" t="e">
        <f>_xlfn.XLOOKUP(Table7[[#This Row],[Year]],Table5[Year],Table5[Pres OH (O)],NA())</f>
        <v>#N/A</v>
      </c>
      <c r="I33" s="11">
        <f>_xlfn.XLOOKUP(Table7[[#This Row],[Year]],Table_General_elections_edit[Year],Table_General_elections_edit[D-Per],NA())</f>
        <v>59.042079072239396</v>
      </c>
      <c r="J33" s="10">
        <f>_xlfn.XLOOKUP(Table7[[#This Row],[Year]],Table_General_elections_edit[Year],Table_General_elections_edit[R-Per],NA())</f>
        <v>38.846221677776697</v>
      </c>
      <c r="K33" s="10">
        <f>IFERROR(100-Table7[[#This Row],[Governor (D)]]-Table7[[#This Row],[Governor (R)]],NA())</f>
        <v>2.1116992499839071</v>
      </c>
      <c r="L33" s="11" cm="1">
        <f t="array" ref="L33">_xlfn.XLOOKUP(Table7[[#This Row],[Year]]&amp;"Democratic",Table9[Year]&amp;Table9[Party],Table9[Column1],NA())</f>
        <v>56.66</v>
      </c>
      <c r="M33" s="10" cm="1">
        <f t="array" ref="M33">_xlfn.XLOOKUP(Table7[[#This Row],[Year]]&amp;"Republican",Table9[Year]&amp;Table9[Party],Table9[Column1],NA())</f>
        <v>41.14</v>
      </c>
      <c r="N33" s="10">
        <f>IFERROR(100-Table7[[#This Row],[Senator (D)]]-Table7[[#This Row],[Senator (R)]],NA())</f>
        <v>2.2000000000000028</v>
      </c>
    </row>
    <row r="34" spans="2:14" x14ac:dyDescent="0.25">
      <c r="B34">
        <v>1983</v>
      </c>
      <c r="C34" s="11" t="e">
        <f>_xlfn.XLOOKUP(Table7[[#This Row],[Year]],Table5[Year],Table5[Pres NAT (D)],NA())</f>
        <v>#N/A</v>
      </c>
      <c r="D34" s="10" t="e">
        <f>_xlfn.XLOOKUP(Table7[[#This Row],[Year]],Table5[Year],Table5[Pres NAT (R)],NA())</f>
        <v>#N/A</v>
      </c>
      <c r="E34" s="10" t="e">
        <f>_xlfn.XLOOKUP(Table7[[#This Row],[Year]],Table5[Year],Table5[Pres NAT (O)],NA())</f>
        <v>#N/A</v>
      </c>
      <c r="F34" s="10" t="e">
        <f>_xlfn.XLOOKUP(Table7[[#This Row],[Year]],Table5[Year],Table5[Pres OH (D)],NA())</f>
        <v>#N/A</v>
      </c>
      <c r="G34" s="10" t="e">
        <f>_xlfn.XLOOKUP(Table7[[#This Row],[Year]],Table5[Year],Table5[Pres OH (R)],NA())</f>
        <v>#N/A</v>
      </c>
      <c r="H34" s="10" t="e">
        <f>_xlfn.XLOOKUP(Table7[[#This Row],[Year]],Table5[Year],Table5[Pres OH (O)],NA())</f>
        <v>#N/A</v>
      </c>
      <c r="I34" s="11" t="e">
        <f>_xlfn.XLOOKUP(Table7[[#This Row],[Year]],Table_General_elections_edit[Year],Table_General_elections_edit[D-Per],NA())</f>
        <v>#N/A</v>
      </c>
      <c r="J34" s="10" t="e">
        <f>_xlfn.XLOOKUP(Table7[[#This Row],[Year]],Table_General_elections_edit[Year],Table_General_elections_edit[R-Per],NA())</f>
        <v>#N/A</v>
      </c>
      <c r="K34" s="10" t="e">
        <f>IFERROR(100-Table7[[#This Row],[Governor (D)]]-Table7[[#This Row],[Governor (R)]],NA())</f>
        <v>#N/A</v>
      </c>
      <c r="L34" s="11" t="e" cm="1">
        <f t="array" ref="L34">_xlfn.XLOOKUP(Table7[[#This Row],[Year]]&amp;"Democratic",Table9[Year]&amp;Table9[Party],Table9[Column1],NA())</f>
        <v>#N/A</v>
      </c>
      <c r="M34" s="10" t="e" cm="1">
        <f t="array" ref="M34">_xlfn.XLOOKUP(Table7[[#This Row],[Year]]&amp;"Republican",Table9[Year]&amp;Table9[Party],Table9[Column1],NA())</f>
        <v>#N/A</v>
      </c>
      <c r="N34" s="10" t="e">
        <f>IFERROR(100-Table7[[#This Row],[Senator (D)]]-Table7[[#This Row],[Senator (R)]],NA())</f>
        <v>#N/A</v>
      </c>
    </row>
    <row r="35" spans="2:14" x14ac:dyDescent="0.25">
      <c r="B35">
        <v>1984</v>
      </c>
      <c r="C35" s="11">
        <f>_xlfn.XLOOKUP(Table7[[#This Row],[Year]],Table5[Year],Table5[Pres NAT (D)],NA())</f>
        <v>40.6</v>
      </c>
      <c r="D35" s="10">
        <f>_xlfn.XLOOKUP(Table7[[#This Row],[Year]],Table5[Year],Table5[Pres NAT (R)],NA())</f>
        <v>58.8</v>
      </c>
      <c r="E35" s="10">
        <f>_xlfn.XLOOKUP(Table7[[#This Row],[Year]],Table5[Year],Table5[Pres NAT (O)],NA())</f>
        <v>0.60000000000000142</v>
      </c>
      <c r="F35" s="10">
        <f>_xlfn.XLOOKUP(Table7[[#This Row],[Year]],Table5[Year],Table5[Pres OH (D)],NA())</f>
        <v>40.14</v>
      </c>
      <c r="G35" s="10">
        <f>_xlfn.XLOOKUP(Table7[[#This Row],[Year]],Table5[Year],Table5[Pres OH (R)],NA())</f>
        <v>58.9</v>
      </c>
      <c r="H35" s="10">
        <f>_xlfn.XLOOKUP(Table7[[#This Row],[Year]],Table5[Year],Table5[Pres OH (O)],NA())</f>
        <v>0.96000000000000085</v>
      </c>
      <c r="I35" s="11" t="e">
        <f>_xlfn.XLOOKUP(Table7[[#This Row],[Year]],Table_General_elections_edit[Year],Table_General_elections_edit[D-Per],NA())</f>
        <v>#N/A</v>
      </c>
      <c r="J35" s="10" t="e">
        <f>_xlfn.XLOOKUP(Table7[[#This Row],[Year]],Table_General_elections_edit[Year],Table_General_elections_edit[R-Per],NA())</f>
        <v>#N/A</v>
      </c>
      <c r="K35" s="10" t="e">
        <f>IFERROR(100-Table7[[#This Row],[Governor (D)]]-Table7[[#This Row],[Governor (R)]],NA())</f>
        <v>#N/A</v>
      </c>
      <c r="L35" s="11" t="e" cm="1">
        <f t="array" ref="L35">_xlfn.XLOOKUP(Table7[[#This Row],[Year]]&amp;"Democratic",Table9[Year]&amp;Table9[Party],Table9[Column1],NA())</f>
        <v>#N/A</v>
      </c>
      <c r="M35" s="10" t="e" cm="1">
        <f t="array" ref="M35">_xlfn.XLOOKUP(Table7[[#This Row],[Year]]&amp;"Republican",Table9[Year]&amp;Table9[Party],Table9[Column1],NA())</f>
        <v>#N/A</v>
      </c>
      <c r="N35" s="10" t="e">
        <f>IFERROR(100-Table7[[#This Row],[Senator (D)]]-Table7[[#This Row],[Senator (R)]],NA())</f>
        <v>#N/A</v>
      </c>
    </row>
    <row r="36" spans="2:14" x14ac:dyDescent="0.25">
      <c r="B36">
        <v>1985</v>
      </c>
      <c r="C36" s="11" t="e">
        <f>_xlfn.XLOOKUP(Table7[[#This Row],[Year]],Table5[Year],Table5[Pres NAT (D)],NA())</f>
        <v>#N/A</v>
      </c>
      <c r="D36" s="10" t="e">
        <f>_xlfn.XLOOKUP(Table7[[#This Row],[Year]],Table5[Year],Table5[Pres NAT (R)],NA())</f>
        <v>#N/A</v>
      </c>
      <c r="E36" s="10" t="e">
        <f>_xlfn.XLOOKUP(Table7[[#This Row],[Year]],Table5[Year],Table5[Pres NAT (O)],NA())</f>
        <v>#N/A</v>
      </c>
      <c r="F36" s="10" t="e">
        <f>_xlfn.XLOOKUP(Table7[[#This Row],[Year]],Table5[Year],Table5[Pres OH (D)],NA())</f>
        <v>#N/A</v>
      </c>
      <c r="G36" s="10" t="e">
        <f>_xlfn.XLOOKUP(Table7[[#This Row],[Year]],Table5[Year],Table5[Pres OH (R)],NA())</f>
        <v>#N/A</v>
      </c>
      <c r="H36" s="10" t="e">
        <f>_xlfn.XLOOKUP(Table7[[#This Row],[Year]],Table5[Year],Table5[Pres OH (O)],NA())</f>
        <v>#N/A</v>
      </c>
      <c r="I36" s="11" t="e">
        <f>_xlfn.XLOOKUP(Table7[[#This Row],[Year]],Table_General_elections_edit[Year],Table_General_elections_edit[D-Per],NA())</f>
        <v>#N/A</v>
      </c>
      <c r="J36" s="10" t="e">
        <f>_xlfn.XLOOKUP(Table7[[#This Row],[Year]],Table_General_elections_edit[Year],Table_General_elections_edit[R-Per],NA())</f>
        <v>#N/A</v>
      </c>
      <c r="K36" s="10" t="e">
        <f>IFERROR(100-Table7[[#This Row],[Governor (D)]]-Table7[[#This Row],[Governor (R)]],NA())</f>
        <v>#N/A</v>
      </c>
      <c r="L36" s="11" t="e" cm="1">
        <f t="array" ref="L36">_xlfn.XLOOKUP(Table7[[#This Row],[Year]]&amp;"Democratic",Table9[Year]&amp;Table9[Party],Table9[Column1],NA())</f>
        <v>#N/A</v>
      </c>
      <c r="M36" s="10" t="e" cm="1">
        <f t="array" ref="M36">_xlfn.XLOOKUP(Table7[[#This Row],[Year]]&amp;"Republican",Table9[Year]&amp;Table9[Party],Table9[Column1],NA())</f>
        <v>#N/A</v>
      </c>
      <c r="N36" s="10" t="e">
        <f>IFERROR(100-Table7[[#This Row],[Senator (D)]]-Table7[[#This Row],[Senator (R)]],NA())</f>
        <v>#N/A</v>
      </c>
    </row>
    <row r="37" spans="2:14" x14ac:dyDescent="0.25">
      <c r="B37">
        <v>1986</v>
      </c>
      <c r="C37" s="11" t="e">
        <f>_xlfn.XLOOKUP(Table7[[#This Row],[Year]],Table5[Year],Table5[Pres NAT (D)],NA())</f>
        <v>#N/A</v>
      </c>
      <c r="D37" s="10" t="e">
        <f>_xlfn.XLOOKUP(Table7[[#This Row],[Year]],Table5[Year],Table5[Pres NAT (R)],NA())</f>
        <v>#N/A</v>
      </c>
      <c r="E37" s="10" t="e">
        <f>_xlfn.XLOOKUP(Table7[[#This Row],[Year]],Table5[Year],Table5[Pres NAT (O)],NA())</f>
        <v>#N/A</v>
      </c>
      <c r="F37" s="10" t="e">
        <f>_xlfn.XLOOKUP(Table7[[#This Row],[Year]],Table5[Year],Table5[Pres OH (D)],NA())</f>
        <v>#N/A</v>
      </c>
      <c r="G37" s="10" t="e">
        <f>_xlfn.XLOOKUP(Table7[[#This Row],[Year]],Table5[Year],Table5[Pres OH (R)],NA())</f>
        <v>#N/A</v>
      </c>
      <c r="H37" s="10" t="e">
        <f>_xlfn.XLOOKUP(Table7[[#This Row],[Year]],Table5[Year],Table5[Pres OH (O)],NA())</f>
        <v>#N/A</v>
      </c>
      <c r="I37" s="11">
        <f>_xlfn.XLOOKUP(Table7[[#This Row],[Year]],Table_General_elections_edit[Year],Table_General_elections_edit[D-Per],NA())</f>
        <v>60.600186981654993</v>
      </c>
      <c r="J37" s="10">
        <f>_xlfn.XLOOKUP(Table7[[#This Row],[Year]],Table_General_elections_edit[Year],Table_General_elections_edit[R-Per],NA())</f>
        <v>39.368018962952917</v>
      </c>
      <c r="K37" s="10">
        <f>IFERROR(100-Table7[[#This Row],[Governor (D)]]-Table7[[#This Row],[Governor (R)]],NA())</f>
        <v>3.179405539209057E-2</v>
      </c>
      <c r="L37" s="11" cm="1">
        <f t="array" ref="L37">_xlfn.XLOOKUP(Table7[[#This Row],[Year]]&amp;"Democratic",Table9[Year]&amp;Table9[Party],Table9[Column1],NA())</f>
        <v>62.45</v>
      </c>
      <c r="M37" s="10" cm="1">
        <f t="array" ref="M37">_xlfn.XLOOKUP(Table7[[#This Row],[Year]]&amp;"Republican",Table9[Year]&amp;Table9[Party],Table9[Column1],NA())</f>
        <v>37.549999999999997</v>
      </c>
      <c r="N37" s="10">
        <f>IFERROR(100-Table7[[#This Row],[Senator (D)]]-Table7[[#This Row],[Senator (R)]],NA())</f>
        <v>0</v>
      </c>
    </row>
    <row r="38" spans="2:14" x14ac:dyDescent="0.25">
      <c r="B38">
        <v>1987</v>
      </c>
      <c r="C38" s="11" t="e">
        <f>_xlfn.XLOOKUP(Table7[[#This Row],[Year]],Table5[Year],Table5[Pres NAT (D)],NA())</f>
        <v>#N/A</v>
      </c>
      <c r="D38" s="10" t="e">
        <f>_xlfn.XLOOKUP(Table7[[#This Row],[Year]],Table5[Year],Table5[Pres NAT (R)],NA())</f>
        <v>#N/A</v>
      </c>
      <c r="E38" s="10" t="e">
        <f>_xlfn.XLOOKUP(Table7[[#This Row],[Year]],Table5[Year],Table5[Pres NAT (O)],NA())</f>
        <v>#N/A</v>
      </c>
      <c r="F38" s="10" t="e">
        <f>_xlfn.XLOOKUP(Table7[[#This Row],[Year]],Table5[Year],Table5[Pres OH (D)],NA())</f>
        <v>#N/A</v>
      </c>
      <c r="G38" s="10" t="e">
        <f>_xlfn.XLOOKUP(Table7[[#This Row],[Year]],Table5[Year],Table5[Pres OH (R)],NA())</f>
        <v>#N/A</v>
      </c>
      <c r="H38" s="10" t="e">
        <f>_xlfn.XLOOKUP(Table7[[#This Row],[Year]],Table5[Year],Table5[Pres OH (O)],NA())</f>
        <v>#N/A</v>
      </c>
      <c r="I38" s="11" t="e">
        <f>_xlfn.XLOOKUP(Table7[[#This Row],[Year]],Table_General_elections_edit[Year],Table_General_elections_edit[D-Per],NA())</f>
        <v>#N/A</v>
      </c>
      <c r="J38" s="10" t="e">
        <f>_xlfn.XLOOKUP(Table7[[#This Row],[Year]],Table_General_elections_edit[Year],Table_General_elections_edit[R-Per],NA())</f>
        <v>#N/A</v>
      </c>
      <c r="K38" s="10" t="e">
        <f>IFERROR(100-Table7[[#This Row],[Governor (D)]]-Table7[[#This Row],[Governor (R)]],NA())</f>
        <v>#N/A</v>
      </c>
      <c r="L38" s="11" t="e" cm="1">
        <f t="array" ref="L38">_xlfn.XLOOKUP(Table7[[#This Row],[Year]]&amp;"Democratic",Table9[Year]&amp;Table9[Party],Table9[Column1],NA())</f>
        <v>#N/A</v>
      </c>
      <c r="M38" s="10" t="e" cm="1">
        <f t="array" ref="M38">_xlfn.XLOOKUP(Table7[[#This Row],[Year]]&amp;"Republican",Table9[Year]&amp;Table9[Party],Table9[Column1],NA())</f>
        <v>#N/A</v>
      </c>
      <c r="N38" s="10" t="e">
        <f>IFERROR(100-Table7[[#This Row],[Senator (D)]]-Table7[[#This Row],[Senator (R)]],NA())</f>
        <v>#N/A</v>
      </c>
    </row>
    <row r="39" spans="2:14" x14ac:dyDescent="0.25">
      <c r="B39">
        <v>1988</v>
      </c>
      <c r="C39" s="11">
        <f>_xlfn.XLOOKUP(Table7[[#This Row],[Year]],Table5[Year],Table5[Pres NAT (D)],NA())</f>
        <v>45.6</v>
      </c>
      <c r="D39" s="10">
        <f>_xlfn.XLOOKUP(Table7[[#This Row],[Year]],Table5[Year],Table5[Pres NAT (R)],NA())</f>
        <v>53.4</v>
      </c>
      <c r="E39" s="10">
        <f>_xlfn.XLOOKUP(Table7[[#This Row],[Year]],Table5[Year],Table5[Pres NAT (O)],NA())</f>
        <v>1</v>
      </c>
      <c r="F39" s="10">
        <f>_xlfn.XLOOKUP(Table7[[#This Row],[Year]],Table5[Year],Table5[Pres OH (D)],NA())</f>
        <v>44.15</v>
      </c>
      <c r="G39" s="10">
        <f>_xlfn.XLOOKUP(Table7[[#This Row],[Year]],Table5[Year],Table5[Pres OH (R)],NA())</f>
        <v>55</v>
      </c>
      <c r="H39" s="10">
        <f>_xlfn.XLOOKUP(Table7[[#This Row],[Year]],Table5[Year],Table5[Pres OH (O)],NA())</f>
        <v>0.85000000000000142</v>
      </c>
      <c r="I39" s="11" t="e">
        <f>_xlfn.XLOOKUP(Table7[[#This Row],[Year]],Table_General_elections_edit[Year],Table_General_elections_edit[D-Per],NA())</f>
        <v>#N/A</v>
      </c>
      <c r="J39" s="10" t="e">
        <f>_xlfn.XLOOKUP(Table7[[#This Row],[Year]],Table_General_elections_edit[Year],Table_General_elections_edit[R-Per],NA())</f>
        <v>#N/A</v>
      </c>
      <c r="K39" s="10" t="e">
        <f>IFERROR(100-Table7[[#This Row],[Governor (D)]]-Table7[[#This Row],[Governor (R)]],NA())</f>
        <v>#N/A</v>
      </c>
      <c r="L39" s="11" cm="1">
        <f t="array" ref="L39">_xlfn.XLOOKUP(Table7[[#This Row],[Year]]&amp;"Democratic",Table9[Year]&amp;Table9[Party],Table9[Column1],NA())</f>
        <v>56.97</v>
      </c>
      <c r="M39" s="10" cm="1">
        <f t="array" ref="M39">_xlfn.XLOOKUP(Table7[[#This Row],[Year]]&amp;"Republican",Table9[Year]&amp;Table9[Party],Table9[Column1],NA())</f>
        <v>43.02</v>
      </c>
      <c r="N39" s="10">
        <f>IFERROR(100-Table7[[#This Row],[Senator (D)]]-Table7[[#This Row],[Senator (R)]],NA())</f>
        <v>9.9999999999980105E-3</v>
      </c>
    </row>
    <row r="40" spans="2:14" x14ac:dyDescent="0.25">
      <c r="B40">
        <v>1989</v>
      </c>
      <c r="C40" s="11" t="e">
        <f>_xlfn.XLOOKUP(Table7[[#This Row],[Year]],Table5[Year],Table5[Pres NAT (D)],NA())</f>
        <v>#N/A</v>
      </c>
      <c r="D40" s="10" t="e">
        <f>_xlfn.XLOOKUP(Table7[[#This Row],[Year]],Table5[Year],Table5[Pres NAT (R)],NA())</f>
        <v>#N/A</v>
      </c>
      <c r="E40" s="10" t="e">
        <f>_xlfn.XLOOKUP(Table7[[#This Row],[Year]],Table5[Year],Table5[Pres NAT (O)],NA())</f>
        <v>#N/A</v>
      </c>
      <c r="F40" s="10" t="e">
        <f>_xlfn.XLOOKUP(Table7[[#This Row],[Year]],Table5[Year],Table5[Pres OH (D)],NA())</f>
        <v>#N/A</v>
      </c>
      <c r="G40" s="10" t="e">
        <f>_xlfn.XLOOKUP(Table7[[#This Row],[Year]],Table5[Year],Table5[Pres OH (R)],NA())</f>
        <v>#N/A</v>
      </c>
      <c r="H40" s="10" t="e">
        <f>_xlfn.XLOOKUP(Table7[[#This Row],[Year]],Table5[Year],Table5[Pres OH (O)],NA())</f>
        <v>#N/A</v>
      </c>
      <c r="I40" s="11" t="e">
        <f>_xlfn.XLOOKUP(Table7[[#This Row],[Year]],Table_General_elections_edit[Year],Table_General_elections_edit[D-Per],NA())</f>
        <v>#N/A</v>
      </c>
      <c r="J40" s="10" t="e">
        <f>_xlfn.XLOOKUP(Table7[[#This Row],[Year]],Table_General_elections_edit[Year],Table_General_elections_edit[R-Per],NA())</f>
        <v>#N/A</v>
      </c>
      <c r="K40" s="10" t="e">
        <f>IFERROR(100-Table7[[#This Row],[Governor (D)]]-Table7[[#This Row],[Governor (R)]],NA())</f>
        <v>#N/A</v>
      </c>
      <c r="L40" s="11" t="e" cm="1">
        <f t="array" ref="L40">_xlfn.XLOOKUP(Table7[[#This Row],[Year]]&amp;"Democratic",Table9[Year]&amp;Table9[Party],Table9[Column1],NA())</f>
        <v>#N/A</v>
      </c>
      <c r="M40" s="10" t="e" cm="1">
        <f t="array" ref="M40">_xlfn.XLOOKUP(Table7[[#This Row],[Year]]&amp;"Republican",Table9[Year]&amp;Table9[Party],Table9[Column1],NA())</f>
        <v>#N/A</v>
      </c>
      <c r="N40" s="10" t="e">
        <f>IFERROR(100-Table7[[#This Row],[Senator (D)]]-Table7[[#This Row],[Senator (R)]],NA())</f>
        <v>#N/A</v>
      </c>
    </row>
    <row r="41" spans="2:14" x14ac:dyDescent="0.25">
      <c r="B41">
        <v>1990</v>
      </c>
      <c r="C41" s="11" t="e">
        <f>_xlfn.XLOOKUP(Table7[[#This Row],[Year]],Table5[Year],Table5[Pres NAT (D)],NA())</f>
        <v>#N/A</v>
      </c>
      <c r="D41" s="10" t="e">
        <f>_xlfn.XLOOKUP(Table7[[#This Row],[Year]],Table5[Year],Table5[Pres NAT (R)],NA())</f>
        <v>#N/A</v>
      </c>
      <c r="E41" s="10" t="e">
        <f>_xlfn.XLOOKUP(Table7[[#This Row],[Year]],Table5[Year],Table5[Pres NAT (O)],NA())</f>
        <v>#N/A</v>
      </c>
      <c r="F41" s="10" t="e">
        <f>_xlfn.XLOOKUP(Table7[[#This Row],[Year]],Table5[Year],Table5[Pres OH (D)],NA())</f>
        <v>#N/A</v>
      </c>
      <c r="G41" s="10" t="e">
        <f>_xlfn.XLOOKUP(Table7[[#This Row],[Year]],Table5[Year],Table5[Pres OH (R)],NA())</f>
        <v>#N/A</v>
      </c>
      <c r="H41" s="10" t="e">
        <f>_xlfn.XLOOKUP(Table7[[#This Row],[Year]],Table5[Year],Table5[Pres OH (O)],NA())</f>
        <v>#N/A</v>
      </c>
      <c r="I41" s="11">
        <f>_xlfn.XLOOKUP(Table7[[#This Row],[Year]],Table_General_elections_edit[Year],Table_General_elections_edit[D-Per],NA())</f>
        <v>44.265984213477495</v>
      </c>
      <c r="J41" s="10">
        <f>_xlfn.XLOOKUP(Table7[[#This Row],[Year]],Table_General_elections_edit[Year],Table_General_elections_edit[R-Per],NA())</f>
        <v>55.730248874958669</v>
      </c>
      <c r="K41" s="10">
        <f>IFERROR(100-Table7[[#This Row],[Governor (D)]]-Table7[[#This Row],[Governor (R)]],NA())</f>
        <v>3.7669115638365724E-3</v>
      </c>
      <c r="L41" s="11" t="e" cm="1">
        <f t="array" ref="L41">_xlfn.XLOOKUP(Table7[[#This Row],[Year]]&amp;"Democratic",Table9[Year]&amp;Table9[Party],Table9[Column1],NA())</f>
        <v>#N/A</v>
      </c>
      <c r="M41" s="10" t="e" cm="1">
        <f t="array" ref="M41">_xlfn.XLOOKUP(Table7[[#This Row],[Year]]&amp;"Republican",Table9[Year]&amp;Table9[Party],Table9[Column1],NA())</f>
        <v>#N/A</v>
      </c>
      <c r="N41" s="10" t="e">
        <f>IFERROR(100-Table7[[#This Row],[Senator (D)]]-Table7[[#This Row],[Senator (R)]],NA())</f>
        <v>#N/A</v>
      </c>
    </row>
    <row r="42" spans="2:14" x14ac:dyDescent="0.25">
      <c r="B42">
        <v>1991</v>
      </c>
      <c r="C42" s="11" t="e">
        <f>_xlfn.XLOOKUP(Table7[[#This Row],[Year]],Table5[Year],Table5[Pres NAT (D)],NA())</f>
        <v>#N/A</v>
      </c>
      <c r="D42" s="10" t="e">
        <f>_xlfn.XLOOKUP(Table7[[#This Row],[Year]],Table5[Year],Table5[Pres NAT (R)],NA())</f>
        <v>#N/A</v>
      </c>
      <c r="E42" s="10" t="e">
        <f>_xlfn.XLOOKUP(Table7[[#This Row],[Year]],Table5[Year],Table5[Pres NAT (O)],NA())</f>
        <v>#N/A</v>
      </c>
      <c r="F42" s="10" t="e">
        <f>_xlfn.XLOOKUP(Table7[[#This Row],[Year]],Table5[Year],Table5[Pres OH (D)],NA())</f>
        <v>#N/A</v>
      </c>
      <c r="G42" s="10" t="e">
        <f>_xlfn.XLOOKUP(Table7[[#This Row],[Year]],Table5[Year],Table5[Pres OH (R)],NA())</f>
        <v>#N/A</v>
      </c>
      <c r="H42" s="10" t="e">
        <f>_xlfn.XLOOKUP(Table7[[#This Row],[Year]],Table5[Year],Table5[Pres OH (O)],NA())</f>
        <v>#N/A</v>
      </c>
      <c r="I42" s="11" t="e">
        <f>_xlfn.XLOOKUP(Table7[[#This Row],[Year]],Table_General_elections_edit[Year],Table_General_elections_edit[D-Per],NA())</f>
        <v>#N/A</v>
      </c>
      <c r="J42" s="10" t="e">
        <f>_xlfn.XLOOKUP(Table7[[#This Row],[Year]],Table_General_elections_edit[Year],Table_General_elections_edit[R-Per],NA())</f>
        <v>#N/A</v>
      </c>
      <c r="K42" s="10" t="e">
        <f>IFERROR(100-Table7[[#This Row],[Governor (D)]]-Table7[[#This Row],[Governor (R)]],NA())</f>
        <v>#N/A</v>
      </c>
      <c r="L42" s="11" t="e" cm="1">
        <f t="array" ref="L42">_xlfn.XLOOKUP(Table7[[#This Row],[Year]]&amp;"Democratic",Table9[Year]&amp;Table9[Party],Table9[Column1],NA())</f>
        <v>#N/A</v>
      </c>
      <c r="M42" s="10" t="e" cm="1">
        <f t="array" ref="M42">_xlfn.XLOOKUP(Table7[[#This Row],[Year]]&amp;"Republican",Table9[Year]&amp;Table9[Party],Table9[Column1],NA())</f>
        <v>#N/A</v>
      </c>
      <c r="N42" s="10" t="e">
        <f>IFERROR(100-Table7[[#This Row],[Senator (D)]]-Table7[[#This Row],[Senator (R)]],NA())</f>
        <v>#N/A</v>
      </c>
    </row>
    <row r="43" spans="2:14" x14ac:dyDescent="0.25">
      <c r="B43">
        <v>1992</v>
      </c>
      <c r="C43" s="11">
        <f>_xlfn.XLOOKUP(Table7[[#This Row],[Year]],Table5[Year],Table5[Pres NAT (D)],NA())</f>
        <v>43</v>
      </c>
      <c r="D43" s="10">
        <f>_xlfn.XLOOKUP(Table7[[#This Row],[Year]],Table5[Year],Table5[Pres NAT (R)],NA())</f>
        <v>37.4</v>
      </c>
      <c r="E43" s="10">
        <f>_xlfn.XLOOKUP(Table7[[#This Row],[Year]],Table5[Year],Table5[Pres NAT (O)],NA())</f>
        <v>19.600000000000001</v>
      </c>
      <c r="F43" s="10">
        <f>_xlfn.XLOOKUP(Table7[[#This Row],[Year]],Table5[Year],Table5[Pres OH (D)],NA())</f>
        <v>40.18</v>
      </c>
      <c r="G43" s="10">
        <f>_xlfn.XLOOKUP(Table7[[#This Row],[Year]],Table5[Year],Table5[Pres OH (R)],NA())</f>
        <v>38.35</v>
      </c>
      <c r="H43" s="10">
        <f>_xlfn.XLOOKUP(Table7[[#This Row],[Year]],Table5[Year],Table5[Pres OH (O)],NA())</f>
        <v>21.47</v>
      </c>
      <c r="I43" s="11" t="e">
        <f>_xlfn.XLOOKUP(Table7[[#This Row],[Year]],Table_General_elections_edit[Year],Table_General_elections_edit[D-Per],NA())</f>
        <v>#N/A</v>
      </c>
      <c r="J43" s="10" t="e">
        <f>_xlfn.XLOOKUP(Table7[[#This Row],[Year]],Table_General_elections_edit[Year],Table_General_elections_edit[R-Per],NA())</f>
        <v>#N/A</v>
      </c>
      <c r="K43" s="10" t="e">
        <f>IFERROR(100-Table7[[#This Row],[Governor (D)]]-Table7[[#This Row],[Governor (R)]],NA())</f>
        <v>#N/A</v>
      </c>
      <c r="L43" s="11" cm="1">
        <f t="array" ref="L43">_xlfn.XLOOKUP(Table7[[#This Row],[Year]]&amp;"Democratic",Table9[Year]&amp;Table9[Party],Table9[Column1],NA())</f>
        <v>50.88</v>
      </c>
      <c r="M43" s="10" cm="1">
        <f t="array" ref="M43">_xlfn.XLOOKUP(Table7[[#This Row],[Year]]&amp;"Republican",Table9[Year]&amp;Table9[Party],Table9[Column1],NA())</f>
        <v>42.22</v>
      </c>
      <c r="N43" s="10">
        <f>IFERROR(100-Table7[[#This Row],[Senator (D)]]-Table7[[#This Row],[Senator (R)]],NA())</f>
        <v>6.8999999999999986</v>
      </c>
    </row>
    <row r="44" spans="2:14" x14ac:dyDescent="0.25">
      <c r="B44">
        <v>1993</v>
      </c>
      <c r="C44" s="11" t="e">
        <f>_xlfn.XLOOKUP(Table7[[#This Row],[Year]],Table5[Year],Table5[Pres NAT (D)],NA())</f>
        <v>#N/A</v>
      </c>
      <c r="D44" s="10" t="e">
        <f>_xlfn.XLOOKUP(Table7[[#This Row],[Year]],Table5[Year],Table5[Pres NAT (R)],NA())</f>
        <v>#N/A</v>
      </c>
      <c r="E44" s="10" t="e">
        <f>_xlfn.XLOOKUP(Table7[[#This Row],[Year]],Table5[Year],Table5[Pres NAT (O)],NA())</f>
        <v>#N/A</v>
      </c>
      <c r="F44" s="10" t="e">
        <f>_xlfn.XLOOKUP(Table7[[#This Row],[Year]],Table5[Year],Table5[Pres OH (D)],NA())</f>
        <v>#N/A</v>
      </c>
      <c r="G44" s="10" t="e">
        <f>_xlfn.XLOOKUP(Table7[[#This Row],[Year]],Table5[Year],Table5[Pres OH (R)],NA())</f>
        <v>#N/A</v>
      </c>
      <c r="H44" s="10" t="e">
        <f>_xlfn.XLOOKUP(Table7[[#This Row],[Year]],Table5[Year],Table5[Pres OH (O)],NA())</f>
        <v>#N/A</v>
      </c>
      <c r="I44" s="11" t="e">
        <f>_xlfn.XLOOKUP(Table7[[#This Row],[Year]],Table_General_elections_edit[Year],Table_General_elections_edit[D-Per],NA())</f>
        <v>#N/A</v>
      </c>
      <c r="J44" s="10" t="e">
        <f>_xlfn.XLOOKUP(Table7[[#This Row],[Year]],Table_General_elections_edit[Year],Table_General_elections_edit[R-Per],NA())</f>
        <v>#N/A</v>
      </c>
      <c r="K44" s="10" t="e">
        <f>IFERROR(100-Table7[[#This Row],[Governor (D)]]-Table7[[#This Row],[Governor (R)]],NA())</f>
        <v>#N/A</v>
      </c>
      <c r="L44" s="11" t="e" cm="1">
        <f t="array" ref="L44">_xlfn.XLOOKUP(Table7[[#This Row],[Year]]&amp;"Democratic",Table9[Year]&amp;Table9[Party],Table9[Column1],NA())</f>
        <v>#N/A</v>
      </c>
      <c r="M44" s="10" t="e" cm="1">
        <f t="array" ref="M44">_xlfn.XLOOKUP(Table7[[#This Row],[Year]]&amp;"Republican",Table9[Year]&amp;Table9[Party],Table9[Column1],NA())</f>
        <v>#N/A</v>
      </c>
      <c r="N44" s="10" t="e">
        <f>IFERROR(100-Table7[[#This Row],[Senator (D)]]-Table7[[#This Row],[Senator (R)]],NA())</f>
        <v>#N/A</v>
      </c>
    </row>
    <row r="45" spans="2:14" x14ac:dyDescent="0.25">
      <c r="B45">
        <v>1994</v>
      </c>
      <c r="C45" s="11" t="e">
        <f>_xlfn.XLOOKUP(Table7[[#This Row],[Year]],Table5[Year],Table5[Pres NAT (D)],NA())</f>
        <v>#N/A</v>
      </c>
      <c r="D45" s="10" t="e">
        <f>_xlfn.XLOOKUP(Table7[[#This Row],[Year]],Table5[Year],Table5[Pres NAT (R)],NA())</f>
        <v>#N/A</v>
      </c>
      <c r="E45" s="10" t="e">
        <f>_xlfn.XLOOKUP(Table7[[#This Row],[Year]],Table5[Year],Table5[Pres NAT (O)],NA())</f>
        <v>#N/A</v>
      </c>
      <c r="F45" s="10" t="e">
        <f>_xlfn.XLOOKUP(Table7[[#This Row],[Year]],Table5[Year],Table5[Pres OH (D)],NA())</f>
        <v>#N/A</v>
      </c>
      <c r="G45" s="10" t="e">
        <f>_xlfn.XLOOKUP(Table7[[#This Row],[Year]],Table5[Year],Table5[Pres OH (R)],NA())</f>
        <v>#N/A</v>
      </c>
      <c r="H45" s="10" t="e">
        <f>_xlfn.XLOOKUP(Table7[[#This Row],[Year]],Table5[Year],Table5[Pres OH (O)],NA())</f>
        <v>#N/A</v>
      </c>
      <c r="I45" s="11">
        <f>_xlfn.XLOOKUP(Table7[[#This Row],[Year]],Table_General_elections_edit[Year],Table_General_elections_edit[D-Per],NA())</f>
        <v>24.97876720065937</v>
      </c>
      <c r="J45" s="10">
        <f>_xlfn.XLOOKUP(Table7[[#This Row],[Year]],Table_General_elections_edit[Year],Table_General_elections_edit[R-Per],NA())</f>
        <v>71.769312284422099</v>
      </c>
      <c r="K45" s="10">
        <f>IFERROR(100-Table7[[#This Row],[Governor (D)]]-Table7[[#This Row],[Governor (R)]],NA())</f>
        <v>3.251920514918524</v>
      </c>
      <c r="L45" s="11" cm="1">
        <f t="array" ref="L45">_xlfn.XLOOKUP(Table7[[#This Row],[Year]]&amp;"Democratic",Table9[Year]&amp;Table9[Party],Table9[Column1],NA())</f>
        <v>39.229999999999997</v>
      </c>
      <c r="M45" s="10" cm="1">
        <f t="array" ref="M45">_xlfn.XLOOKUP(Table7[[#This Row],[Year]]&amp;"Republican",Table9[Year]&amp;Table9[Party],Table9[Column1],NA())</f>
        <v>53.44</v>
      </c>
      <c r="N45" s="10">
        <f>IFERROR(100-Table7[[#This Row],[Senator (D)]]-Table7[[#This Row],[Senator (R)]],NA())</f>
        <v>7.3300000000000054</v>
      </c>
    </row>
    <row r="46" spans="2:14" x14ac:dyDescent="0.25">
      <c r="B46">
        <v>1995</v>
      </c>
      <c r="C46" s="11" t="e">
        <f>_xlfn.XLOOKUP(Table7[[#This Row],[Year]],Table5[Year],Table5[Pres NAT (D)],NA())</f>
        <v>#N/A</v>
      </c>
      <c r="D46" s="10" t="e">
        <f>_xlfn.XLOOKUP(Table7[[#This Row],[Year]],Table5[Year],Table5[Pres NAT (R)],NA())</f>
        <v>#N/A</v>
      </c>
      <c r="E46" s="10" t="e">
        <f>_xlfn.XLOOKUP(Table7[[#This Row],[Year]],Table5[Year],Table5[Pres NAT (O)],NA())</f>
        <v>#N/A</v>
      </c>
      <c r="F46" s="10" t="e">
        <f>_xlfn.XLOOKUP(Table7[[#This Row],[Year]],Table5[Year],Table5[Pres OH (D)],NA())</f>
        <v>#N/A</v>
      </c>
      <c r="G46" s="10" t="e">
        <f>_xlfn.XLOOKUP(Table7[[#This Row],[Year]],Table5[Year],Table5[Pres OH (R)],NA())</f>
        <v>#N/A</v>
      </c>
      <c r="H46" s="10" t="e">
        <f>_xlfn.XLOOKUP(Table7[[#This Row],[Year]],Table5[Year],Table5[Pres OH (O)],NA())</f>
        <v>#N/A</v>
      </c>
      <c r="I46" s="11" t="e">
        <f>_xlfn.XLOOKUP(Table7[[#This Row],[Year]],Table_General_elections_edit[Year],Table_General_elections_edit[D-Per],NA())</f>
        <v>#N/A</v>
      </c>
      <c r="J46" s="10" t="e">
        <f>_xlfn.XLOOKUP(Table7[[#This Row],[Year]],Table_General_elections_edit[Year],Table_General_elections_edit[R-Per],NA())</f>
        <v>#N/A</v>
      </c>
      <c r="K46" s="10" t="e">
        <f>IFERROR(100-Table7[[#This Row],[Governor (D)]]-Table7[[#This Row],[Governor (R)]],NA())</f>
        <v>#N/A</v>
      </c>
      <c r="L46" s="11" t="e" cm="1">
        <f t="array" ref="L46">_xlfn.XLOOKUP(Table7[[#This Row],[Year]]&amp;"Democratic",Table9[Year]&amp;Table9[Party],Table9[Column1],NA())</f>
        <v>#N/A</v>
      </c>
      <c r="M46" s="10" t="e" cm="1">
        <f t="array" ref="M46">_xlfn.XLOOKUP(Table7[[#This Row],[Year]]&amp;"Republican",Table9[Year]&amp;Table9[Party],Table9[Column1],NA())</f>
        <v>#N/A</v>
      </c>
      <c r="N46" s="10" t="e">
        <f>IFERROR(100-Table7[[#This Row],[Senator (D)]]-Table7[[#This Row],[Senator (R)]],NA())</f>
        <v>#N/A</v>
      </c>
    </row>
    <row r="47" spans="2:14" x14ac:dyDescent="0.25">
      <c r="B47">
        <v>1996</v>
      </c>
      <c r="C47" s="11">
        <f>_xlfn.XLOOKUP(Table7[[#This Row],[Year]],Table5[Year],Table5[Pres NAT (D)],NA())</f>
        <v>49.2</v>
      </c>
      <c r="D47" s="10">
        <f>_xlfn.XLOOKUP(Table7[[#This Row],[Year]],Table5[Year],Table5[Pres NAT (R)],NA())</f>
        <v>40.700000000000003</v>
      </c>
      <c r="E47" s="10">
        <f>_xlfn.XLOOKUP(Table7[[#This Row],[Year]],Table5[Year],Table5[Pres NAT (O)],NA())</f>
        <v>10.099999999999994</v>
      </c>
      <c r="F47" s="10">
        <f>_xlfn.XLOOKUP(Table7[[#This Row],[Year]],Table5[Year],Table5[Pres OH (D)],NA())</f>
        <v>47.38</v>
      </c>
      <c r="G47" s="10">
        <f>_xlfn.XLOOKUP(Table7[[#This Row],[Year]],Table5[Year],Table5[Pres OH (R)],NA())</f>
        <v>41.02</v>
      </c>
      <c r="H47" s="10">
        <f>_xlfn.XLOOKUP(Table7[[#This Row],[Year]],Table5[Year],Table5[Pres OH (O)],NA())</f>
        <v>11.599999999999994</v>
      </c>
      <c r="I47" s="11" t="e">
        <f>_xlfn.XLOOKUP(Table7[[#This Row],[Year]],Table_General_elections_edit[Year],Table_General_elections_edit[D-Per],NA())</f>
        <v>#N/A</v>
      </c>
      <c r="J47" s="10" t="e">
        <f>_xlfn.XLOOKUP(Table7[[#This Row],[Year]],Table_General_elections_edit[Year],Table_General_elections_edit[R-Per],NA())</f>
        <v>#N/A</v>
      </c>
      <c r="K47" s="10" t="e">
        <f>IFERROR(100-Table7[[#This Row],[Governor (D)]]-Table7[[#This Row],[Governor (R)]],NA())</f>
        <v>#N/A</v>
      </c>
      <c r="L47" s="11" t="e" cm="1">
        <f t="array" ref="L47">_xlfn.XLOOKUP(Table7[[#This Row],[Year]]&amp;"Democratic",Table9[Year]&amp;Table9[Party],Table9[Column1],NA())</f>
        <v>#N/A</v>
      </c>
      <c r="M47" s="10" t="e" cm="1">
        <f t="array" ref="M47">_xlfn.XLOOKUP(Table7[[#This Row],[Year]]&amp;"Republican",Table9[Year]&amp;Table9[Party],Table9[Column1],NA())</f>
        <v>#N/A</v>
      </c>
      <c r="N47" s="10" t="e">
        <f>IFERROR(100-Table7[[#This Row],[Senator (D)]]-Table7[[#This Row],[Senator (R)]],NA())</f>
        <v>#N/A</v>
      </c>
    </row>
    <row r="48" spans="2:14" x14ac:dyDescent="0.25">
      <c r="B48">
        <v>1997</v>
      </c>
      <c r="C48" s="11" t="e">
        <f>_xlfn.XLOOKUP(Table7[[#This Row],[Year]],Table5[Year],Table5[Pres NAT (D)],NA())</f>
        <v>#N/A</v>
      </c>
      <c r="D48" s="10" t="e">
        <f>_xlfn.XLOOKUP(Table7[[#This Row],[Year]],Table5[Year],Table5[Pres NAT (R)],NA())</f>
        <v>#N/A</v>
      </c>
      <c r="E48" s="10" t="e">
        <f>_xlfn.XLOOKUP(Table7[[#This Row],[Year]],Table5[Year],Table5[Pres NAT (O)],NA())</f>
        <v>#N/A</v>
      </c>
      <c r="F48" s="10" t="e">
        <f>_xlfn.XLOOKUP(Table7[[#This Row],[Year]],Table5[Year],Table5[Pres OH (D)],NA())</f>
        <v>#N/A</v>
      </c>
      <c r="G48" s="10" t="e">
        <f>_xlfn.XLOOKUP(Table7[[#This Row],[Year]],Table5[Year],Table5[Pres OH (R)],NA())</f>
        <v>#N/A</v>
      </c>
      <c r="H48" s="10" t="e">
        <f>_xlfn.XLOOKUP(Table7[[#This Row],[Year]],Table5[Year],Table5[Pres OH (O)],NA())</f>
        <v>#N/A</v>
      </c>
      <c r="I48" s="11" t="e">
        <f>_xlfn.XLOOKUP(Table7[[#This Row],[Year]],Table_General_elections_edit[Year],Table_General_elections_edit[D-Per],NA())</f>
        <v>#N/A</v>
      </c>
      <c r="J48" s="10" t="e">
        <f>_xlfn.XLOOKUP(Table7[[#This Row],[Year]],Table_General_elections_edit[Year],Table_General_elections_edit[R-Per],NA())</f>
        <v>#N/A</v>
      </c>
      <c r="K48" s="10" t="e">
        <f>IFERROR(100-Table7[[#This Row],[Governor (D)]]-Table7[[#This Row],[Governor (R)]],NA())</f>
        <v>#N/A</v>
      </c>
      <c r="L48" s="11" t="e" cm="1">
        <f t="array" ref="L48">_xlfn.XLOOKUP(Table7[[#This Row],[Year]]&amp;"Democratic",Table9[Year]&amp;Table9[Party],Table9[Column1],NA())</f>
        <v>#N/A</v>
      </c>
      <c r="M48" s="10" t="e" cm="1">
        <f t="array" ref="M48">_xlfn.XLOOKUP(Table7[[#This Row],[Year]]&amp;"Republican",Table9[Year]&amp;Table9[Party],Table9[Column1],NA())</f>
        <v>#N/A</v>
      </c>
      <c r="N48" s="10" t="e">
        <f>IFERROR(100-Table7[[#This Row],[Senator (D)]]-Table7[[#This Row],[Senator (R)]],NA())</f>
        <v>#N/A</v>
      </c>
    </row>
    <row r="49" spans="2:14" x14ac:dyDescent="0.25">
      <c r="B49">
        <v>1998</v>
      </c>
      <c r="C49" s="11" t="e">
        <f>_xlfn.XLOOKUP(Table7[[#This Row],[Year]],Table5[Year],Table5[Pres NAT (D)],NA())</f>
        <v>#N/A</v>
      </c>
      <c r="D49" s="10" t="e">
        <f>_xlfn.XLOOKUP(Table7[[#This Row],[Year]],Table5[Year],Table5[Pres NAT (R)],NA())</f>
        <v>#N/A</v>
      </c>
      <c r="E49" s="10" t="e">
        <f>_xlfn.XLOOKUP(Table7[[#This Row],[Year]],Table5[Year],Table5[Pres NAT (O)],NA())</f>
        <v>#N/A</v>
      </c>
      <c r="F49" s="10" t="e">
        <f>_xlfn.XLOOKUP(Table7[[#This Row],[Year]],Table5[Year],Table5[Pres OH (D)],NA())</f>
        <v>#N/A</v>
      </c>
      <c r="G49" s="10" t="e">
        <f>_xlfn.XLOOKUP(Table7[[#This Row],[Year]],Table5[Year],Table5[Pres OH (R)],NA())</f>
        <v>#N/A</v>
      </c>
      <c r="H49" s="10" t="e">
        <f>_xlfn.XLOOKUP(Table7[[#This Row],[Year]],Table5[Year],Table5[Pres OH (O)],NA())</f>
        <v>#N/A</v>
      </c>
      <c r="I49" s="11">
        <f>_xlfn.XLOOKUP(Table7[[#This Row],[Year]],Table_General_elections_edit[Year],Table_General_elections_edit[D-Per],NA())</f>
        <v>44.688754113110882</v>
      </c>
      <c r="J49" s="10">
        <f>_xlfn.XLOOKUP(Table7[[#This Row],[Year]],Table_General_elections_edit[Year],Table_General_elections_edit[R-Per],NA())</f>
        <v>50.048133496590708</v>
      </c>
      <c r="K49" s="10">
        <f>IFERROR(100-Table7[[#This Row],[Governor (D)]]-Table7[[#This Row],[Governor (R)]],NA())</f>
        <v>5.26311239029841</v>
      </c>
      <c r="L49" s="11" cm="1">
        <f t="array" ref="L49">_xlfn.XLOOKUP(Table7[[#This Row],[Year]]&amp;"Democratic",Table9[Year]&amp;Table9[Party],Table9[Column1],NA())</f>
        <v>43.53</v>
      </c>
      <c r="M49" s="10" cm="1">
        <f t="array" ref="M49">_xlfn.XLOOKUP(Table7[[#This Row],[Year]]&amp;"Republican",Table9[Year]&amp;Table9[Party],Table9[Column1],NA())</f>
        <v>56.46</v>
      </c>
      <c r="N49" s="10">
        <f>IFERROR(100-Table7[[#This Row],[Senator (D)]]-Table7[[#This Row],[Senator (R)]],NA())</f>
        <v>9.9999999999980105E-3</v>
      </c>
    </row>
    <row r="50" spans="2:14" x14ac:dyDescent="0.25">
      <c r="B50">
        <v>1999</v>
      </c>
      <c r="C50" s="11" t="e">
        <f>_xlfn.XLOOKUP(Table7[[#This Row],[Year]],Table5[Year],Table5[Pres NAT (D)],NA())</f>
        <v>#N/A</v>
      </c>
      <c r="D50" s="10" t="e">
        <f>_xlfn.XLOOKUP(Table7[[#This Row],[Year]],Table5[Year],Table5[Pres NAT (R)],NA())</f>
        <v>#N/A</v>
      </c>
      <c r="E50" s="10" t="e">
        <f>_xlfn.XLOOKUP(Table7[[#This Row],[Year]],Table5[Year],Table5[Pres NAT (O)],NA())</f>
        <v>#N/A</v>
      </c>
      <c r="F50" s="10" t="e">
        <f>_xlfn.XLOOKUP(Table7[[#This Row],[Year]],Table5[Year],Table5[Pres OH (D)],NA())</f>
        <v>#N/A</v>
      </c>
      <c r="G50" s="10" t="e">
        <f>_xlfn.XLOOKUP(Table7[[#This Row],[Year]],Table5[Year],Table5[Pres OH (R)],NA())</f>
        <v>#N/A</v>
      </c>
      <c r="H50" s="10" t="e">
        <f>_xlfn.XLOOKUP(Table7[[#This Row],[Year]],Table5[Year],Table5[Pres OH (O)],NA())</f>
        <v>#N/A</v>
      </c>
      <c r="I50" s="11" t="e">
        <f>_xlfn.XLOOKUP(Table7[[#This Row],[Year]],Table_General_elections_edit[Year],Table_General_elections_edit[D-Per],NA())</f>
        <v>#N/A</v>
      </c>
      <c r="J50" s="10" t="e">
        <f>_xlfn.XLOOKUP(Table7[[#This Row],[Year]],Table_General_elections_edit[Year],Table_General_elections_edit[R-Per],NA())</f>
        <v>#N/A</v>
      </c>
      <c r="K50" s="10" t="e">
        <f>IFERROR(100-Table7[[#This Row],[Governor (D)]]-Table7[[#This Row],[Governor (R)]],NA())</f>
        <v>#N/A</v>
      </c>
      <c r="L50" s="11" t="e" cm="1">
        <f t="array" ref="L50">_xlfn.XLOOKUP(Table7[[#This Row],[Year]]&amp;"Democratic",Table9[Year]&amp;Table9[Party],Table9[Column1],NA())</f>
        <v>#N/A</v>
      </c>
      <c r="M50" s="10" t="e" cm="1">
        <f t="array" ref="M50">_xlfn.XLOOKUP(Table7[[#This Row],[Year]]&amp;"Republican",Table9[Year]&amp;Table9[Party],Table9[Column1],NA())</f>
        <v>#N/A</v>
      </c>
      <c r="N50" s="10" t="e">
        <f>IFERROR(100-Table7[[#This Row],[Senator (D)]]-Table7[[#This Row],[Senator (R)]],NA())</f>
        <v>#N/A</v>
      </c>
    </row>
    <row r="51" spans="2:14" x14ac:dyDescent="0.25">
      <c r="B51">
        <v>2000</v>
      </c>
      <c r="C51" s="11">
        <f>_xlfn.XLOOKUP(Table7[[#This Row],[Year]],Table5[Year],Table5[Pres NAT (D)],NA())</f>
        <v>48.4</v>
      </c>
      <c r="D51" s="10">
        <f>_xlfn.XLOOKUP(Table7[[#This Row],[Year]],Table5[Year],Table5[Pres NAT (R)],NA())</f>
        <v>47.9</v>
      </c>
      <c r="E51" s="10">
        <f>_xlfn.XLOOKUP(Table7[[#This Row],[Year]],Table5[Year],Table5[Pres NAT (O)],NA())</f>
        <v>3.7000000000000028</v>
      </c>
      <c r="F51" s="10">
        <f>_xlfn.XLOOKUP(Table7[[#This Row],[Year]],Table5[Year],Table5[Pres OH (D)],NA())</f>
        <v>46.46</v>
      </c>
      <c r="G51" s="10">
        <f>_xlfn.XLOOKUP(Table7[[#This Row],[Year]],Table5[Year],Table5[Pres OH (R)],NA())</f>
        <v>49.97</v>
      </c>
      <c r="H51" s="10">
        <f>_xlfn.XLOOKUP(Table7[[#This Row],[Year]],Table5[Year],Table5[Pres OH (O)],NA())</f>
        <v>3.5700000000000003</v>
      </c>
      <c r="I51" s="11" t="e">
        <f>_xlfn.XLOOKUP(Table7[[#This Row],[Year]],Table_General_elections_edit[Year],Table_General_elections_edit[D-Per],NA())</f>
        <v>#N/A</v>
      </c>
      <c r="J51" s="10" t="e">
        <f>_xlfn.XLOOKUP(Table7[[#This Row],[Year]],Table_General_elections_edit[Year],Table_General_elections_edit[R-Per],NA())</f>
        <v>#N/A</v>
      </c>
      <c r="K51" s="10" t="e">
        <f>IFERROR(100-Table7[[#This Row],[Governor (D)]]-Table7[[#This Row],[Governor (R)]],NA())</f>
        <v>#N/A</v>
      </c>
      <c r="L51" s="11" cm="1">
        <f t="array" ref="L51">_xlfn.XLOOKUP(Table7[[#This Row],[Year]]&amp;"Democratic",Table9[Year]&amp;Table9[Party],Table9[Column1],NA())</f>
        <v>35.85</v>
      </c>
      <c r="M51" s="10" cm="1">
        <f t="array" ref="M51">_xlfn.XLOOKUP(Table7[[#This Row],[Year]]&amp;"Republican",Table9[Year]&amp;Table9[Party],Table9[Column1],NA())</f>
        <v>59.919999999999995</v>
      </c>
      <c r="N51" s="10">
        <f>IFERROR(100-Table7[[#This Row],[Senator (D)]]-Table7[[#This Row],[Senator (R)]],NA())</f>
        <v>4.2300000000000111</v>
      </c>
    </row>
    <row r="52" spans="2:14" x14ac:dyDescent="0.25">
      <c r="B52">
        <v>2001</v>
      </c>
      <c r="C52" s="11" t="e">
        <f>_xlfn.XLOOKUP(Table7[[#This Row],[Year]],Table5[Year],Table5[Pres NAT (D)],NA())</f>
        <v>#N/A</v>
      </c>
      <c r="D52" s="10" t="e">
        <f>_xlfn.XLOOKUP(Table7[[#This Row],[Year]],Table5[Year],Table5[Pres NAT (R)],NA())</f>
        <v>#N/A</v>
      </c>
      <c r="E52" s="10" t="e">
        <f>_xlfn.XLOOKUP(Table7[[#This Row],[Year]],Table5[Year],Table5[Pres NAT (O)],NA())</f>
        <v>#N/A</v>
      </c>
      <c r="F52" s="10" t="e">
        <f>_xlfn.XLOOKUP(Table7[[#This Row],[Year]],Table5[Year],Table5[Pres OH (D)],NA())</f>
        <v>#N/A</v>
      </c>
      <c r="G52" s="10" t="e">
        <f>_xlfn.XLOOKUP(Table7[[#This Row],[Year]],Table5[Year],Table5[Pres OH (R)],NA())</f>
        <v>#N/A</v>
      </c>
      <c r="H52" s="10" t="e">
        <f>_xlfn.XLOOKUP(Table7[[#This Row],[Year]],Table5[Year],Table5[Pres OH (O)],NA())</f>
        <v>#N/A</v>
      </c>
      <c r="I52" s="11" t="e">
        <f>_xlfn.XLOOKUP(Table7[[#This Row],[Year]],Table_General_elections_edit[Year],Table_General_elections_edit[D-Per],NA())</f>
        <v>#N/A</v>
      </c>
      <c r="J52" s="10" t="e">
        <f>_xlfn.XLOOKUP(Table7[[#This Row],[Year]],Table_General_elections_edit[Year],Table_General_elections_edit[R-Per],NA())</f>
        <v>#N/A</v>
      </c>
      <c r="K52" s="10" t="e">
        <f>IFERROR(100-Table7[[#This Row],[Governor (D)]]-Table7[[#This Row],[Governor (R)]],NA())</f>
        <v>#N/A</v>
      </c>
      <c r="L52" s="11" t="e" cm="1">
        <f t="array" ref="L52">_xlfn.XLOOKUP(Table7[[#This Row],[Year]]&amp;"Democratic",Table9[Year]&amp;Table9[Party],Table9[Column1],NA())</f>
        <v>#N/A</v>
      </c>
      <c r="M52" s="10" t="e" cm="1">
        <f t="array" ref="M52">_xlfn.XLOOKUP(Table7[[#This Row],[Year]]&amp;"Republican",Table9[Year]&amp;Table9[Party],Table9[Column1],NA())</f>
        <v>#N/A</v>
      </c>
      <c r="N52" s="10" t="e">
        <f>IFERROR(100-Table7[[#This Row],[Senator (D)]]-Table7[[#This Row],[Senator (R)]],NA())</f>
        <v>#N/A</v>
      </c>
    </row>
    <row r="53" spans="2:14" x14ac:dyDescent="0.25">
      <c r="B53">
        <v>2002</v>
      </c>
      <c r="C53" s="11" t="e">
        <f>_xlfn.XLOOKUP(Table7[[#This Row],[Year]],Table5[Year],Table5[Pres NAT (D)],NA())</f>
        <v>#N/A</v>
      </c>
      <c r="D53" s="10" t="e">
        <f>_xlfn.XLOOKUP(Table7[[#This Row],[Year]],Table5[Year],Table5[Pres NAT (R)],NA())</f>
        <v>#N/A</v>
      </c>
      <c r="E53" s="10" t="e">
        <f>_xlfn.XLOOKUP(Table7[[#This Row],[Year]],Table5[Year],Table5[Pres NAT (O)],NA())</f>
        <v>#N/A</v>
      </c>
      <c r="F53" s="10" t="e">
        <f>_xlfn.XLOOKUP(Table7[[#This Row],[Year]],Table5[Year],Table5[Pres OH (D)],NA())</f>
        <v>#N/A</v>
      </c>
      <c r="G53" s="10" t="e">
        <f>_xlfn.XLOOKUP(Table7[[#This Row],[Year]],Table5[Year],Table5[Pres OH (R)],NA())</f>
        <v>#N/A</v>
      </c>
      <c r="H53" s="10" t="e">
        <f>_xlfn.XLOOKUP(Table7[[#This Row],[Year]],Table5[Year],Table5[Pres OH (O)],NA())</f>
        <v>#N/A</v>
      </c>
      <c r="I53" s="11">
        <f>_xlfn.XLOOKUP(Table7[[#This Row],[Year]],Table_General_elections_edit[Year],Table_General_elections_edit[D-Per],NA())</f>
        <v>38.306815253800572</v>
      </c>
      <c r="J53" s="10">
        <f>_xlfn.XLOOKUP(Table7[[#This Row],[Year]],Table_General_elections_edit[Year],Table_General_elections_edit[R-Per],NA())</f>
        <v>57.758179642439501</v>
      </c>
      <c r="K53" s="10">
        <f>IFERROR(100-Table7[[#This Row],[Governor (D)]]-Table7[[#This Row],[Governor (R)]],NA())</f>
        <v>3.9350051037599272</v>
      </c>
      <c r="L53" s="11" t="e" cm="1">
        <f t="array" ref="L53">_xlfn.XLOOKUP(Table7[[#This Row],[Year]]&amp;"Democratic",Table9[Year]&amp;Table9[Party],Table9[Column1],NA())</f>
        <v>#N/A</v>
      </c>
      <c r="M53" s="10" t="e" cm="1">
        <f t="array" ref="M53">_xlfn.XLOOKUP(Table7[[#This Row],[Year]]&amp;"Republican",Table9[Year]&amp;Table9[Party],Table9[Column1],NA())</f>
        <v>#N/A</v>
      </c>
      <c r="N53" s="10" t="e">
        <f>IFERROR(100-Table7[[#This Row],[Senator (D)]]-Table7[[#This Row],[Senator (R)]],NA())</f>
        <v>#N/A</v>
      </c>
    </row>
    <row r="54" spans="2:14" x14ac:dyDescent="0.25">
      <c r="B54">
        <v>2003</v>
      </c>
      <c r="C54" s="11" t="e">
        <f>_xlfn.XLOOKUP(Table7[[#This Row],[Year]],Table5[Year],Table5[Pres NAT (D)],NA())</f>
        <v>#N/A</v>
      </c>
      <c r="D54" s="10" t="e">
        <f>_xlfn.XLOOKUP(Table7[[#This Row],[Year]],Table5[Year],Table5[Pres NAT (R)],NA())</f>
        <v>#N/A</v>
      </c>
      <c r="E54" s="10" t="e">
        <f>_xlfn.XLOOKUP(Table7[[#This Row],[Year]],Table5[Year],Table5[Pres NAT (O)],NA())</f>
        <v>#N/A</v>
      </c>
      <c r="F54" s="10" t="e">
        <f>_xlfn.XLOOKUP(Table7[[#This Row],[Year]],Table5[Year],Table5[Pres OH (D)],NA())</f>
        <v>#N/A</v>
      </c>
      <c r="G54" s="10" t="e">
        <f>_xlfn.XLOOKUP(Table7[[#This Row],[Year]],Table5[Year],Table5[Pres OH (R)],NA())</f>
        <v>#N/A</v>
      </c>
      <c r="H54" s="10" t="e">
        <f>_xlfn.XLOOKUP(Table7[[#This Row],[Year]],Table5[Year],Table5[Pres OH (O)],NA())</f>
        <v>#N/A</v>
      </c>
      <c r="I54" s="11" t="e">
        <f>_xlfn.XLOOKUP(Table7[[#This Row],[Year]],Table_General_elections_edit[Year],Table_General_elections_edit[D-Per],NA())</f>
        <v>#N/A</v>
      </c>
      <c r="J54" s="10" t="e">
        <f>_xlfn.XLOOKUP(Table7[[#This Row],[Year]],Table_General_elections_edit[Year],Table_General_elections_edit[R-Per],NA())</f>
        <v>#N/A</v>
      </c>
      <c r="K54" s="10" t="e">
        <f>IFERROR(100-Table7[[#This Row],[Governor (D)]]-Table7[[#This Row],[Governor (R)]],NA())</f>
        <v>#N/A</v>
      </c>
      <c r="L54" s="11" t="e" cm="1">
        <f t="array" ref="L54">_xlfn.XLOOKUP(Table7[[#This Row],[Year]]&amp;"Democratic",Table9[Year]&amp;Table9[Party],Table9[Column1],NA())</f>
        <v>#N/A</v>
      </c>
      <c r="M54" s="10" t="e" cm="1">
        <f t="array" ref="M54">_xlfn.XLOOKUP(Table7[[#This Row],[Year]]&amp;"Republican",Table9[Year]&amp;Table9[Party],Table9[Column1],NA())</f>
        <v>#N/A</v>
      </c>
      <c r="N54" s="10" t="e">
        <f>IFERROR(100-Table7[[#This Row],[Senator (D)]]-Table7[[#This Row],[Senator (R)]],NA())</f>
        <v>#N/A</v>
      </c>
    </row>
    <row r="55" spans="2:14" x14ac:dyDescent="0.25">
      <c r="B55">
        <v>2004</v>
      </c>
      <c r="C55" s="11">
        <f>_xlfn.XLOOKUP(Table7[[#This Row],[Year]],Table5[Year],Table5[Pres NAT (D)],NA())</f>
        <v>48.3</v>
      </c>
      <c r="D55" s="10">
        <f>_xlfn.XLOOKUP(Table7[[#This Row],[Year]],Table5[Year],Table5[Pres NAT (R)],NA())</f>
        <v>50.7</v>
      </c>
      <c r="E55" s="10">
        <f>_xlfn.XLOOKUP(Table7[[#This Row],[Year]],Table5[Year],Table5[Pres NAT (O)],NA())</f>
        <v>1</v>
      </c>
      <c r="F55" s="10">
        <f>_xlfn.XLOOKUP(Table7[[#This Row],[Year]],Table5[Year],Table5[Pres OH (D)],NA())</f>
        <v>48.71</v>
      </c>
      <c r="G55" s="10">
        <f>_xlfn.XLOOKUP(Table7[[#This Row],[Year]],Table5[Year],Table5[Pres OH (R)],NA())</f>
        <v>50.81</v>
      </c>
      <c r="H55" s="10">
        <f>_xlfn.XLOOKUP(Table7[[#This Row],[Year]],Table5[Year],Table5[Pres OH (O)],NA())</f>
        <v>0.47999999999999687</v>
      </c>
      <c r="I55" s="11" t="e">
        <f>_xlfn.XLOOKUP(Table7[[#This Row],[Year]],Table_General_elections_edit[Year],Table_General_elections_edit[D-Per],NA())</f>
        <v>#N/A</v>
      </c>
      <c r="J55" s="10" t="e">
        <f>_xlfn.XLOOKUP(Table7[[#This Row],[Year]],Table_General_elections_edit[Year],Table_General_elections_edit[R-Per],NA())</f>
        <v>#N/A</v>
      </c>
      <c r="K55" s="10" t="e">
        <f>IFERROR(100-Table7[[#This Row],[Governor (D)]]-Table7[[#This Row],[Governor (R)]],NA())</f>
        <v>#N/A</v>
      </c>
      <c r="L55" s="11" cm="1">
        <f t="array" ref="L55">_xlfn.XLOOKUP(Table7[[#This Row],[Year]]&amp;"Democratic",Table9[Year]&amp;Table9[Party],Table9[Column1],NA())</f>
        <v>36.14</v>
      </c>
      <c r="M55" s="10" cm="1">
        <f t="array" ref="M55">_xlfn.XLOOKUP(Table7[[#This Row],[Year]]&amp;"Republican",Table9[Year]&amp;Table9[Party],Table9[Column1],NA())</f>
        <v>63.849999999999994</v>
      </c>
      <c r="N55" s="10">
        <f>IFERROR(100-Table7[[#This Row],[Senator (D)]]-Table7[[#This Row],[Senator (R)]],NA())</f>
        <v>1.0000000000005116E-2</v>
      </c>
    </row>
    <row r="56" spans="2:14" x14ac:dyDescent="0.25">
      <c r="B56">
        <v>2005</v>
      </c>
      <c r="C56" s="11" t="e">
        <f>_xlfn.XLOOKUP(Table7[[#This Row],[Year]],Table5[Year],Table5[Pres NAT (D)],NA())</f>
        <v>#N/A</v>
      </c>
      <c r="D56" s="10" t="e">
        <f>_xlfn.XLOOKUP(Table7[[#This Row],[Year]],Table5[Year],Table5[Pres NAT (R)],NA())</f>
        <v>#N/A</v>
      </c>
      <c r="E56" s="10" t="e">
        <f>_xlfn.XLOOKUP(Table7[[#This Row],[Year]],Table5[Year],Table5[Pres NAT (O)],NA())</f>
        <v>#N/A</v>
      </c>
      <c r="F56" s="10" t="e">
        <f>_xlfn.XLOOKUP(Table7[[#This Row],[Year]],Table5[Year],Table5[Pres OH (D)],NA())</f>
        <v>#N/A</v>
      </c>
      <c r="G56" s="10" t="e">
        <f>_xlfn.XLOOKUP(Table7[[#This Row],[Year]],Table5[Year],Table5[Pres OH (R)],NA())</f>
        <v>#N/A</v>
      </c>
      <c r="H56" s="10" t="e">
        <f>_xlfn.XLOOKUP(Table7[[#This Row],[Year]],Table5[Year],Table5[Pres OH (O)],NA())</f>
        <v>#N/A</v>
      </c>
      <c r="I56" s="11" t="e">
        <f>_xlfn.XLOOKUP(Table7[[#This Row],[Year]],Table_General_elections_edit[Year],Table_General_elections_edit[D-Per],NA())</f>
        <v>#N/A</v>
      </c>
      <c r="J56" s="10" t="e">
        <f>_xlfn.XLOOKUP(Table7[[#This Row],[Year]],Table_General_elections_edit[Year],Table_General_elections_edit[R-Per],NA())</f>
        <v>#N/A</v>
      </c>
      <c r="K56" s="10" t="e">
        <f>IFERROR(100-Table7[[#This Row],[Governor (D)]]-Table7[[#This Row],[Governor (R)]],NA())</f>
        <v>#N/A</v>
      </c>
      <c r="L56" s="11" t="e" cm="1">
        <f t="array" ref="L56">_xlfn.XLOOKUP(Table7[[#This Row],[Year]]&amp;"Democratic",Table9[Year]&amp;Table9[Party],Table9[Column1],NA())</f>
        <v>#N/A</v>
      </c>
      <c r="M56" s="10" t="e" cm="1">
        <f t="array" ref="M56">_xlfn.XLOOKUP(Table7[[#This Row],[Year]]&amp;"Republican",Table9[Year]&amp;Table9[Party],Table9[Column1],NA())</f>
        <v>#N/A</v>
      </c>
      <c r="N56" s="10" t="e">
        <f>IFERROR(100-Table7[[#This Row],[Senator (D)]]-Table7[[#This Row],[Senator (R)]],NA())</f>
        <v>#N/A</v>
      </c>
    </row>
    <row r="57" spans="2:14" x14ac:dyDescent="0.25">
      <c r="B57">
        <v>2006</v>
      </c>
      <c r="C57" s="11" t="e">
        <f>_xlfn.XLOOKUP(Table7[[#This Row],[Year]],Table5[Year],Table5[Pres NAT (D)],NA())</f>
        <v>#N/A</v>
      </c>
      <c r="D57" s="10" t="e">
        <f>_xlfn.XLOOKUP(Table7[[#This Row],[Year]],Table5[Year],Table5[Pres NAT (R)],NA())</f>
        <v>#N/A</v>
      </c>
      <c r="E57" s="10" t="e">
        <f>_xlfn.XLOOKUP(Table7[[#This Row],[Year]],Table5[Year],Table5[Pres NAT (O)],NA())</f>
        <v>#N/A</v>
      </c>
      <c r="F57" s="10" t="e">
        <f>_xlfn.XLOOKUP(Table7[[#This Row],[Year]],Table5[Year],Table5[Pres OH (D)],NA())</f>
        <v>#N/A</v>
      </c>
      <c r="G57" s="10" t="e">
        <f>_xlfn.XLOOKUP(Table7[[#This Row],[Year]],Table5[Year],Table5[Pres OH (R)],NA())</f>
        <v>#N/A</v>
      </c>
      <c r="H57" s="10" t="e">
        <f>_xlfn.XLOOKUP(Table7[[#This Row],[Year]],Table5[Year],Table5[Pres OH (O)],NA())</f>
        <v>#N/A</v>
      </c>
      <c r="I57" s="11">
        <f>_xlfn.XLOOKUP(Table7[[#This Row],[Year]],Table_General_elections_edit[Year],Table_General_elections_edit[D-Per],NA())</f>
        <v>60.391096617327022</v>
      </c>
      <c r="J57" s="10">
        <f>_xlfn.XLOOKUP(Table7[[#This Row],[Year]],Table_General_elections_edit[Year],Table_General_elections_edit[R-Per],NA())</f>
        <v>36.819353040401275</v>
      </c>
      <c r="K57" s="10">
        <f>IFERROR(100-Table7[[#This Row],[Governor (D)]]-Table7[[#This Row],[Governor (R)]],NA())</f>
        <v>2.7895503422717027</v>
      </c>
      <c r="L57" s="11" cm="1">
        <f t="array" ref="L57">_xlfn.XLOOKUP(Table7[[#This Row],[Year]]&amp;"Democratic",Table9[Year]&amp;Table9[Party],Table9[Column1],NA())</f>
        <v>56.16</v>
      </c>
      <c r="M57" s="10" cm="1">
        <f t="array" ref="M57">_xlfn.XLOOKUP(Table7[[#This Row],[Year]]&amp;"Republican",Table9[Year]&amp;Table9[Party],Table9[Column1],NA())</f>
        <v>43.82</v>
      </c>
      <c r="N57" s="10">
        <f>IFERROR(100-Table7[[#This Row],[Senator (D)]]-Table7[[#This Row],[Senator (R)]],NA())</f>
        <v>2.0000000000003126E-2</v>
      </c>
    </row>
    <row r="58" spans="2:14" x14ac:dyDescent="0.25">
      <c r="B58">
        <v>2007</v>
      </c>
      <c r="C58" s="11" t="e">
        <f>_xlfn.XLOOKUP(Table7[[#This Row],[Year]],Table5[Year],Table5[Pres NAT (D)],NA())</f>
        <v>#N/A</v>
      </c>
      <c r="D58" s="10" t="e">
        <f>_xlfn.XLOOKUP(Table7[[#This Row],[Year]],Table5[Year],Table5[Pres NAT (R)],NA())</f>
        <v>#N/A</v>
      </c>
      <c r="E58" s="10" t="e">
        <f>_xlfn.XLOOKUP(Table7[[#This Row],[Year]],Table5[Year],Table5[Pres NAT (O)],NA())</f>
        <v>#N/A</v>
      </c>
      <c r="F58" s="10" t="e">
        <f>_xlfn.XLOOKUP(Table7[[#This Row],[Year]],Table5[Year],Table5[Pres OH (D)],NA())</f>
        <v>#N/A</v>
      </c>
      <c r="G58" s="10" t="e">
        <f>_xlfn.XLOOKUP(Table7[[#This Row],[Year]],Table5[Year],Table5[Pres OH (R)],NA())</f>
        <v>#N/A</v>
      </c>
      <c r="H58" s="10" t="e">
        <f>_xlfn.XLOOKUP(Table7[[#This Row],[Year]],Table5[Year],Table5[Pres OH (O)],NA())</f>
        <v>#N/A</v>
      </c>
      <c r="I58" s="11" t="e">
        <f>_xlfn.XLOOKUP(Table7[[#This Row],[Year]],Table_General_elections_edit[Year],Table_General_elections_edit[D-Per],NA())</f>
        <v>#N/A</v>
      </c>
      <c r="J58" s="10" t="e">
        <f>_xlfn.XLOOKUP(Table7[[#This Row],[Year]],Table_General_elections_edit[Year],Table_General_elections_edit[R-Per],NA())</f>
        <v>#N/A</v>
      </c>
      <c r="K58" s="10" t="e">
        <f>IFERROR(100-Table7[[#This Row],[Governor (D)]]-Table7[[#This Row],[Governor (R)]],NA())</f>
        <v>#N/A</v>
      </c>
      <c r="L58" s="11" t="e" cm="1">
        <f t="array" ref="L58">_xlfn.XLOOKUP(Table7[[#This Row],[Year]]&amp;"Democratic",Table9[Year]&amp;Table9[Party],Table9[Column1],NA())</f>
        <v>#N/A</v>
      </c>
      <c r="M58" s="10" t="e" cm="1">
        <f t="array" ref="M58">_xlfn.XLOOKUP(Table7[[#This Row],[Year]]&amp;"Republican",Table9[Year]&amp;Table9[Party],Table9[Column1],NA())</f>
        <v>#N/A</v>
      </c>
      <c r="N58" s="10" t="e">
        <f>IFERROR(100-Table7[[#This Row],[Senator (D)]]-Table7[[#This Row],[Senator (R)]],NA())</f>
        <v>#N/A</v>
      </c>
    </row>
    <row r="59" spans="2:14" x14ac:dyDescent="0.25">
      <c r="B59">
        <v>2008</v>
      </c>
      <c r="C59" s="11">
        <f>_xlfn.XLOOKUP(Table7[[#This Row],[Year]],Table5[Year],Table5[Pres NAT (D)],NA())</f>
        <v>52.9</v>
      </c>
      <c r="D59" s="10">
        <f>_xlfn.XLOOKUP(Table7[[#This Row],[Year]],Table5[Year],Table5[Pres NAT (R)],NA())</f>
        <v>45.7</v>
      </c>
      <c r="E59" s="10">
        <f>_xlfn.XLOOKUP(Table7[[#This Row],[Year]],Table5[Year],Table5[Pres NAT (O)],NA())</f>
        <v>1.3999999999999986</v>
      </c>
      <c r="F59" s="10">
        <f>_xlfn.XLOOKUP(Table7[[#This Row],[Year]],Table5[Year],Table5[Pres OH (D)],NA())</f>
        <v>51.5</v>
      </c>
      <c r="G59" s="10">
        <f>_xlfn.XLOOKUP(Table7[[#This Row],[Year]],Table5[Year],Table5[Pres OH (R)],NA())</f>
        <v>46.91</v>
      </c>
      <c r="H59" s="10">
        <f>_xlfn.XLOOKUP(Table7[[#This Row],[Year]],Table5[Year],Table5[Pres OH (O)],NA())</f>
        <v>1.5900000000000034</v>
      </c>
      <c r="I59" s="11" t="e">
        <f>_xlfn.XLOOKUP(Table7[[#This Row],[Year]],Table_General_elections_edit[Year],Table_General_elections_edit[D-Per],NA())</f>
        <v>#N/A</v>
      </c>
      <c r="J59" s="10" t="e">
        <f>_xlfn.XLOOKUP(Table7[[#This Row],[Year]],Table_General_elections_edit[Year],Table_General_elections_edit[R-Per],NA())</f>
        <v>#N/A</v>
      </c>
      <c r="K59" s="10" t="e">
        <f>IFERROR(100-Table7[[#This Row],[Governor (D)]]-Table7[[#This Row],[Governor (R)]],NA())</f>
        <v>#N/A</v>
      </c>
      <c r="L59" s="11" t="e" cm="1">
        <f t="array" ref="L59">_xlfn.XLOOKUP(Table7[[#This Row],[Year]]&amp;"Democratic",Table9[Year]&amp;Table9[Party],Table9[Column1],NA())</f>
        <v>#N/A</v>
      </c>
      <c r="M59" s="10" t="e" cm="1">
        <f t="array" ref="M59">_xlfn.XLOOKUP(Table7[[#This Row],[Year]]&amp;"Republican",Table9[Year]&amp;Table9[Party],Table9[Column1],NA())</f>
        <v>#N/A</v>
      </c>
      <c r="N59" s="10" t="e">
        <f>IFERROR(100-Table7[[#This Row],[Senator (D)]]-Table7[[#This Row],[Senator (R)]],NA())</f>
        <v>#N/A</v>
      </c>
    </row>
    <row r="60" spans="2:14" x14ac:dyDescent="0.25">
      <c r="B60">
        <v>2009</v>
      </c>
      <c r="C60" s="11" t="e">
        <f>_xlfn.XLOOKUP(Table7[[#This Row],[Year]],Table5[Year],Table5[Pres NAT (D)],NA())</f>
        <v>#N/A</v>
      </c>
      <c r="D60" s="10" t="e">
        <f>_xlfn.XLOOKUP(Table7[[#This Row],[Year]],Table5[Year],Table5[Pres NAT (R)],NA())</f>
        <v>#N/A</v>
      </c>
      <c r="E60" s="10" t="e">
        <f>_xlfn.XLOOKUP(Table7[[#This Row],[Year]],Table5[Year],Table5[Pres NAT (O)],NA())</f>
        <v>#N/A</v>
      </c>
      <c r="F60" s="10" t="e">
        <f>_xlfn.XLOOKUP(Table7[[#This Row],[Year]],Table5[Year],Table5[Pres OH (D)],NA())</f>
        <v>#N/A</v>
      </c>
      <c r="G60" s="10" t="e">
        <f>_xlfn.XLOOKUP(Table7[[#This Row],[Year]],Table5[Year],Table5[Pres OH (R)],NA())</f>
        <v>#N/A</v>
      </c>
      <c r="H60" s="10" t="e">
        <f>_xlfn.XLOOKUP(Table7[[#This Row],[Year]],Table5[Year],Table5[Pres OH (O)],NA())</f>
        <v>#N/A</v>
      </c>
      <c r="I60" s="11" t="e">
        <f>_xlfn.XLOOKUP(Table7[[#This Row],[Year]],Table_General_elections_edit[Year],Table_General_elections_edit[D-Per],NA())</f>
        <v>#N/A</v>
      </c>
      <c r="J60" s="10" t="e">
        <f>_xlfn.XLOOKUP(Table7[[#This Row],[Year]],Table_General_elections_edit[Year],Table_General_elections_edit[R-Per],NA())</f>
        <v>#N/A</v>
      </c>
      <c r="K60" s="10" t="e">
        <f>IFERROR(100-Table7[[#This Row],[Governor (D)]]-Table7[[#This Row],[Governor (R)]],NA())</f>
        <v>#N/A</v>
      </c>
      <c r="L60" s="11" t="e" cm="1">
        <f t="array" ref="L60">_xlfn.XLOOKUP(Table7[[#This Row],[Year]]&amp;"Democratic",Table9[Year]&amp;Table9[Party],Table9[Column1],NA())</f>
        <v>#N/A</v>
      </c>
      <c r="M60" s="10" t="e" cm="1">
        <f t="array" ref="M60">_xlfn.XLOOKUP(Table7[[#This Row],[Year]]&amp;"Republican",Table9[Year]&amp;Table9[Party],Table9[Column1],NA())</f>
        <v>#N/A</v>
      </c>
      <c r="N60" s="10" t="e">
        <f>IFERROR(100-Table7[[#This Row],[Senator (D)]]-Table7[[#This Row],[Senator (R)]],NA())</f>
        <v>#N/A</v>
      </c>
    </row>
    <row r="61" spans="2:14" x14ac:dyDescent="0.25">
      <c r="B61">
        <v>2010</v>
      </c>
      <c r="C61" s="11" t="e">
        <f>_xlfn.XLOOKUP(Table7[[#This Row],[Year]],Table5[Year],Table5[Pres NAT (D)],NA())</f>
        <v>#N/A</v>
      </c>
      <c r="D61" s="10" t="e">
        <f>_xlfn.XLOOKUP(Table7[[#This Row],[Year]],Table5[Year],Table5[Pres NAT (R)],NA())</f>
        <v>#N/A</v>
      </c>
      <c r="E61" s="10" t="e">
        <f>_xlfn.XLOOKUP(Table7[[#This Row],[Year]],Table5[Year],Table5[Pres NAT (O)],NA())</f>
        <v>#N/A</v>
      </c>
      <c r="F61" s="10" t="e">
        <f>_xlfn.XLOOKUP(Table7[[#This Row],[Year]],Table5[Year],Table5[Pres OH (D)],NA())</f>
        <v>#N/A</v>
      </c>
      <c r="G61" s="10" t="e">
        <f>_xlfn.XLOOKUP(Table7[[#This Row],[Year]],Table5[Year],Table5[Pres OH (R)],NA())</f>
        <v>#N/A</v>
      </c>
      <c r="H61" s="10" t="e">
        <f>_xlfn.XLOOKUP(Table7[[#This Row],[Year]],Table5[Year],Table5[Pres OH (O)],NA())</f>
        <v>#N/A</v>
      </c>
      <c r="I61" s="11">
        <f>_xlfn.XLOOKUP(Table7[[#This Row],[Year]],Table_General_elections_edit[Year],Table_General_elections_edit[D-Per],NA())</f>
        <v>47.036187073534705</v>
      </c>
      <c r="J61" s="10">
        <f>_xlfn.XLOOKUP(Table7[[#This Row],[Year]],Table_General_elections_edit[Year],Table_General_elections_edit[R-Per],NA())</f>
        <v>49.038365945022562</v>
      </c>
      <c r="K61" s="10">
        <f>IFERROR(100-Table7[[#This Row],[Governor (D)]]-Table7[[#This Row],[Governor (R)]],NA())</f>
        <v>3.9254469814427324</v>
      </c>
      <c r="L61" s="11" cm="1">
        <f t="array" ref="L61">_xlfn.XLOOKUP(Table7[[#This Row],[Year]]&amp;"Democratic",Table9[Year]&amp;Table9[Party],Table9[Column1],NA())</f>
        <v>39.4</v>
      </c>
      <c r="M61" s="10" cm="1">
        <f t="array" ref="M61">_xlfn.XLOOKUP(Table7[[#This Row],[Year]]&amp;"Republican",Table9[Year]&amp;Table9[Party],Table9[Column1],NA())</f>
        <v>56.85</v>
      </c>
      <c r="N61" s="10">
        <f>IFERROR(100-Table7[[#This Row],[Senator (D)]]-Table7[[#This Row],[Senator (R)]],NA())</f>
        <v>3.75</v>
      </c>
    </row>
    <row r="62" spans="2:14" x14ac:dyDescent="0.25">
      <c r="B62">
        <v>2011</v>
      </c>
      <c r="C62" s="11" t="e">
        <f>_xlfn.XLOOKUP(Table7[[#This Row],[Year]],Table5[Year],Table5[Pres NAT (D)],NA())</f>
        <v>#N/A</v>
      </c>
      <c r="D62" s="10" t="e">
        <f>_xlfn.XLOOKUP(Table7[[#This Row],[Year]],Table5[Year],Table5[Pres NAT (R)],NA())</f>
        <v>#N/A</v>
      </c>
      <c r="E62" s="10" t="e">
        <f>_xlfn.XLOOKUP(Table7[[#This Row],[Year]],Table5[Year],Table5[Pres NAT (O)],NA())</f>
        <v>#N/A</v>
      </c>
      <c r="F62" s="10" t="e">
        <f>_xlfn.XLOOKUP(Table7[[#This Row],[Year]],Table5[Year],Table5[Pres OH (D)],NA())</f>
        <v>#N/A</v>
      </c>
      <c r="G62" s="10" t="e">
        <f>_xlfn.XLOOKUP(Table7[[#This Row],[Year]],Table5[Year],Table5[Pres OH (R)],NA())</f>
        <v>#N/A</v>
      </c>
      <c r="H62" s="10" t="e">
        <f>_xlfn.XLOOKUP(Table7[[#This Row],[Year]],Table5[Year],Table5[Pres OH (O)],NA())</f>
        <v>#N/A</v>
      </c>
      <c r="I62" s="11" t="e">
        <f>_xlfn.XLOOKUP(Table7[[#This Row],[Year]],Table_General_elections_edit[Year],Table_General_elections_edit[D-Per],NA())</f>
        <v>#N/A</v>
      </c>
      <c r="J62" s="10" t="e">
        <f>_xlfn.XLOOKUP(Table7[[#This Row],[Year]],Table_General_elections_edit[Year],Table_General_elections_edit[R-Per],NA())</f>
        <v>#N/A</v>
      </c>
      <c r="K62" s="10" t="e">
        <f>IFERROR(100-Table7[[#This Row],[Governor (D)]]-Table7[[#This Row],[Governor (R)]],NA())</f>
        <v>#N/A</v>
      </c>
      <c r="L62" s="11" t="e" cm="1">
        <f t="array" ref="L62">_xlfn.XLOOKUP(Table7[[#This Row],[Year]]&amp;"Democratic",Table9[Year]&amp;Table9[Party],Table9[Column1],NA())</f>
        <v>#N/A</v>
      </c>
      <c r="M62" s="10" t="e" cm="1">
        <f t="array" ref="M62">_xlfn.XLOOKUP(Table7[[#This Row],[Year]]&amp;"Republican",Table9[Year]&amp;Table9[Party],Table9[Column1],NA())</f>
        <v>#N/A</v>
      </c>
      <c r="N62" s="10" t="e">
        <f>IFERROR(100-Table7[[#This Row],[Senator (D)]]-Table7[[#This Row],[Senator (R)]],NA())</f>
        <v>#N/A</v>
      </c>
    </row>
    <row r="63" spans="2:14" x14ac:dyDescent="0.25">
      <c r="B63">
        <v>2012</v>
      </c>
      <c r="C63" s="11">
        <f>_xlfn.XLOOKUP(Table7[[#This Row],[Year]],Table5[Year],Table5[Pres NAT (D)],NA())</f>
        <v>51.1</v>
      </c>
      <c r="D63" s="10">
        <f>_xlfn.XLOOKUP(Table7[[#This Row],[Year]],Table5[Year],Table5[Pres NAT (R)],NA())</f>
        <v>47.2</v>
      </c>
      <c r="E63" s="10">
        <f>_xlfn.XLOOKUP(Table7[[#This Row],[Year]],Table5[Year],Table5[Pres NAT (O)],NA())</f>
        <v>1.6999999999999957</v>
      </c>
      <c r="F63" s="10">
        <f>_xlfn.XLOOKUP(Table7[[#This Row],[Year]],Table5[Year],Table5[Pres OH (D)],NA())</f>
        <v>50.67</v>
      </c>
      <c r="G63" s="10">
        <f>_xlfn.XLOOKUP(Table7[[#This Row],[Year]],Table5[Year],Table5[Pres OH (R)],NA())</f>
        <v>47.69</v>
      </c>
      <c r="H63" s="10">
        <f>_xlfn.XLOOKUP(Table7[[#This Row],[Year]],Table5[Year],Table5[Pres OH (O)],NA())</f>
        <v>1.6400000000000006</v>
      </c>
      <c r="I63" s="11" t="e">
        <f>_xlfn.XLOOKUP(Table7[[#This Row],[Year]],Table_General_elections_edit[Year],Table_General_elections_edit[D-Per],NA())</f>
        <v>#N/A</v>
      </c>
      <c r="J63" s="10" t="e">
        <f>_xlfn.XLOOKUP(Table7[[#This Row],[Year]],Table_General_elections_edit[Year],Table_General_elections_edit[R-Per],NA())</f>
        <v>#N/A</v>
      </c>
      <c r="K63" s="10" t="e">
        <f>IFERROR(100-Table7[[#This Row],[Governor (D)]]-Table7[[#This Row],[Governor (R)]],NA())</f>
        <v>#N/A</v>
      </c>
      <c r="L63" s="11" cm="1">
        <f t="array" ref="L63">_xlfn.XLOOKUP(Table7[[#This Row],[Year]]&amp;"Democratic",Table9[Year]&amp;Table9[Party],Table9[Column1],NA())</f>
        <v>50.7</v>
      </c>
      <c r="M63" s="10" cm="1">
        <f t="array" ref="M63">_xlfn.XLOOKUP(Table7[[#This Row],[Year]]&amp;"Republican",Table9[Year]&amp;Table9[Party],Table9[Column1],NA())</f>
        <v>44.7</v>
      </c>
      <c r="N63" s="10">
        <f>IFERROR(100-Table7[[#This Row],[Senator (D)]]-Table7[[#This Row],[Senator (R)]],NA())</f>
        <v>4.5999999999999943</v>
      </c>
    </row>
    <row r="64" spans="2:14" x14ac:dyDescent="0.25">
      <c r="B64">
        <v>2013</v>
      </c>
      <c r="C64" s="11" t="e">
        <f>_xlfn.XLOOKUP(Table7[[#This Row],[Year]],Table5[Year],Table5[Pres NAT (D)],NA())</f>
        <v>#N/A</v>
      </c>
      <c r="D64" s="10" t="e">
        <f>_xlfn.XLOOKUP(Table7[[#This Row],[Year]],Table5[Year],Table5[Pres NAT (R)],NA())</f>
        <v>#N/A</v>
      </c>
      <c r="E64" s="10" t="e">
        <f>_xlfn.XLOOKUP(Table7[[#This Row],[Year]],Table5[Year],Table5[Pres NAT (O)],NA())</f>
        <v>#N/A</v>
      </c>
      <c r="F64" s="10" t="e">
        <f>_xlfn.XLOOKUP(Table7[[#This Row],[Year]],Table5[Year],Table5[Pres OH (D)],NA())</f>
        <v>#N/A</v>
      </c>
      <c r="G64" s="10" t="e">
        <f>_xlfn.XLOOKUP(Table7[[#This Row],[Year]],Table5[Year],Table5[Pres OH (R)],NA())</f>
        <v>#N/A</v>
      </c>
      <c r="H64" s="10" t="e">
        <f>_xlfn.XLOOKUP(Table7[[#This Row],[Year]],Table5[Year],Table5[Pres OH (O)],NA())</f>
        <v>#N/A</v>
      </c>
      <c r="I64" s="11" t="e">
        <f>_xlfn.XLOOKUP(Table7[[#This Row],[Year]],Table_General_elections_edit[Year],Table_General_elections_edit[D-Per],NA())</f>
        <v>#N/A</v>
      </c>
      <c r="J64" s="10" t="e">
        <f>_xlfn.XLOOKUP(Table7[[#This Row],[Year]],Table_General_elections_edit[Year],Table_General_elections_edit[R-Per],NA())</f>
        <v>#N/A</v>
      </c>
      <c r="K64" s="10" t="e">
        <f>IFERROR(100-Table7[[#This Row],[Governor (D)]]-Table7[[#This Row],[Governor (R)]],NA())</f>
        <v>#N/A</v>
      </c>
      <c r="L64" s="11" t="e" cm="1">
        <f t="array" ref="L64">_xlfn.XLOOKUP(Table7[[#This Row],[Year]]&amp;"Democratic",Table9[Year]&amp;Table9[Party],Table9[Column1],NA())</f>
        <v>#N/A</v>
      </c>
      <c r="M64" s="10" t="e" cm="1">
        <f t="array" ref="M64">_xlfn.XLOOKUP(Table7[[#This Row],[Year]]&amp;"Republican",Table9[Year]&amp;Table9[Party],Table9[Column1],NA())</f>
        <v>#N/A</v>
      </c>
      <c r="N64" s="10" t="e">
        <f>IFERROR(100-Table7[[#This Row],[Senator (D)]]-Table7[[#This Row],[Senator (R)]],NA())</f>
        <v>#N/A</v>
      </c>
    </row>
    <row r="65" spans="2:14" x14ac:dyDescent="0.25">
      <c r="B65">
        <v>2014</v>
      </c>
      <c r="C65" s="11" t="e">
        <f>_xlfn.XLOOKUP(Table7[[#This Row],[Year]],Table5[Year],Table5[Pres NAT (D)],NA())</f>
        <v>#N/A</v>
      </c>
      <c r="D65" s="10" t="e">
        <f>_xlfn.XLOOKUP(Table7[[#This Row],[Year]],Table5[Year],Table5[Pres NAT (R)],NA())</f>
        <v>#N/A</v>
      </c>
      <c r="E65" s="10" t="e">
        <f>_xlfn.XLOOKUP(Table7[[#This Row],[Year]],Table5[Year],Table5[Pres NAT (O)],NA())</f>
        <v>#N/A</v>
      </c>
      <c r="F65" s="10" t="e">
        <f>_xlfn.XLOOKUP(Table7[[#This Row],[Year]],Table5[Year],Table5[Pres OH (D)],NA())</f>
        <v>#N/A</v>
      </c>
      <c r="G65" s="10" t="e">
        <f>_xlfn.XLOOKUP(Table7[[#This Row],[Year]],Table5[Year],Table5[Pres OH (R)],NA())</f>
        <v>#N/A</v>
      </c>
      <c r="H65" s="10" t="e">
        <f>_xlfn.XLOOKUP(Table7[[#This Row],[Year]],Table5[Year],Table5[Pres OH (O)],NA())</f>
        <v>#N/A</v>
      </c>
      <c r="I65" s="11">
        <f>_xlfn.XLOOKUP(Table7[[#This Row],[Year]],Table_General_elections_edit[Year],Table_General_elections_edit[D-Per],NA())</f>
        <v>33.029703397969776</v>
      </c>
      <c r="J65" s="10">
        <f>_xlfn.XLOOKUP(Table7[[#This Row],[Year]],Table_General_elections_edit[Year],Table_General_elections_edit[R-Per],NA())</f>
        <v>63.64212593748578</v>
      </c>
      <c r="K65" s="10">
        <f>IFERROR(100-Table7[[#This Row],[Governor (D)]]-Table7[[#This Row],[Governor (R)]],NA())</f>
        <v>3.3281706645444515</v>
      </c>
      <c r="L65" s="11" t="e" cm="1">
        <f t="array" ref="L65">_xlfn.XLOOKUP(Table7[[#This Row],[Year]]&amp;"Democratic",Table9[Year]&amp;Table9[Party],Table9[Column1],NA())</f>
        <v>#N/A</v>
      </c>
      <c r="M65" s="10" t="e" cm="1">
        <f t="array" ref="M65">_xlfn.XLOOKUP(Table7[[#This Row],[Year]]&amp;"Republican",Table9[Year]&amp;Table9[Party],Table9[Column1],NA())</f>
        <v>#N/A</v>
      </c>
      <c r="N65" s="10" t="e">
        <f>IFERROR(100-Table7[[#This Row],[Senator (D)]]-Table7[[#This Row],[Senator (R)]],NA())</f>
        <v>#N/A</v>
      </c>
    </row>
    <row r="66" spans="2:14" x14ac:dyDescent="0.25">
      <c r="B66">
        <v>2015</v>
      </c>
      <c r="C66" s="11" t="e">
        <f>_xlfn.XLOOKUP(Table7[[#This Row],[Year]],Table5[Year],Table5[Pres NAT (D)],NA())</f>
        <v>#N/A</v>
      </c>
      <c r="D66" s="10" t="e">
        <f>_xlfn.XLOOKUP(Table7[[#This Row],[Year]],Table5[Year],Table5[Pres NAT (R)],NA())</f>
        <v>#N/A</v>
      </c>
      <c r="E66" s="10" t="e">
        <f>_xlfn.XLOOKUP(Table7[[#This Row],[Year]],Table5[Year],Table5[Pres NAT (O)],NA())</f>
        <v>#N/A</v>
      </c>
      <c r="F66" s="10" t="e">
        <f>_xlfn.XLOOKUP(Table7[[#This Row],[Year]],Table5[Year],Table5[Pres OH (D)],NA())</f>
        <v>#N/A</v>
      </c>
      <c r="G66" s="10" t="e">
        <f>_xlfn.XLOOKUP(Table7[[#This Row],[Year]],Table5[Year],Table5[Pres OH (R)],NA())</f>
        <v>#N/A</v>
      </c>
      <c r="H66" s="10" t="e">
        <f>_xlfn.XLOOKUP(Table7[[#This Row],[Year]],Table5[Year],Table5[Pres OH (O)],NA())</f>
        <v>#N/A</v>
      </c>
      <c r="I66" s="11" t="e">
        <f>_xlfn.XLOOKUP(Table7[[#This Row],[Year]],Table_General_elections_edit[Year],Table_General_elections_edit[D-Per],NA())</f>
        <v>#N/A</v>
      </c>
      <c r="J66" s="10" t="e">
        <f>_xlfn.XLOOKUP(Table7[[#This Row],[Year]],Table_General_elections_edit[Year],Table_General_elections_edit[R-Per],NA())</f>
        <v>#N/A</v>
      </c>
      <c r="K66" s="10" t="e">
        <f>IFERROR(100-Table7[[#This Row],[Governor (D)]]-Table7[[#This Row],[Governor (R)]],NA())</f>
        <v>#N/A</v>
      </c>
      <c r="L66" s="11" t="e" cm="1">
        <f t="array" ref="L66">_xlfn.XLOOKUP(Table7[[#This Row],[Year]]&amp;"Democratic",Table9[Year]&amp;Table9[Party],Table9[Column1],NA())</f>
        <v>#N/A</v>
      </c>
      <c r="M66" s="10" t="e" cm="1">
        <f t="array" ref="M66">_xlfn.XLOOKUP(Table7[[#This Row],[Year]]&amp;"Republican",Table9[Year]&amp;Table9[Party],Table9[Column1],NA())</f>
        <v>#N/A</v>
      </c>
      <c r="N66" s="10" t="e">
        <f>IFERROR(100-Table7[[#This Row],[Senator (D)]]-Table7[[#This Row],[Senator (R)]],NA())</f>
        <v>#N/A</v>
      </c>
    </row>
    <row r="67" spans="2:14" x14ac:dyDescent="0.25">
      <c r="B67">
        <v>2016</v>
      </c>
      <c r="C67" s="11">
        <f>_xlfn.XLOOKUP(Table7[[#This Row],[Year]],Table5[Year],Table5[Pres NAT (D)],NA())</f>
        <v>48.2</v>
      </c>
      <c r="D67" s="10">
        <f>_xlfn.XLOOKUP(Table7[[#This Row],[Year]],Table5[Year],Table5[Pres NAT (R)],NA())</f>
        <v>46.1</v>
      </c>
      <c r="E67" s="10">
        <f>_xlfn.XLOOKUP(Table7[[#This Row],[Year]],Table5[Year],Table5[Pres NAT (O)],NA())</f>
        <v>5.6999999999999957</v>
      </c>
      <c r="F67" s="10">
        <f>_xlfn.XLOOKUP(Table7[[#This Row],[Year]],Table5[Year],Table5[Pres OH (D)],NA())</f>
        <v>43.24</v>
      </c>
      <c r="G67" s="10">
        <f>_xlfn.XLOOKUP(Table7[[#This Row],[Year]],Table5[Year],Table5[Pres OH (R)],NA())</f>
        <v>51.31</v>
      </c>
      <c r="H67" s="10">
        <f>_xlfn.XLOOKUP(Table7[[#This Row],[Year]],Table5[Year],Table5[Pres OH (O)],NA())</f>
        <v>5.4499999999999957</v>
      </c>
      <c r="I67" s="11" t="e">
        <f>_xlfn.XLOOKUP(Table7[[#This Row],[Year]],Table_General_elections_edit[Year],Table_General_elections_edit[D-Per],NA())</f>
        <v>#N/A</v>
      </c>
      <c r="J67" s="10" t="e">
        <f>_xlfn.XLOOKUP(Table7[[#This Row],[Year]],Table_General_elections_edit[Year],Table_General_elections_edit[R-Per],NA())</f>
        <v>#N/A</v>
      </c>
      <c r="K67" s="10" t="e">
        <f>IFERROR(100-Table7[[#This Row],[Governor (D)]]-Table7[[#This Row],[Governor (R)]],NA())</f>
        <v>#N/A</v>
      </c>
      <c r="L67" s="11" cm="1">
        <f t="array" ref="L67">_xlfn.XLOOKUP(Table7[[#This Row],[Year]]&amp;"Democratic",Table9[Year]&amp;Table9[Party],Table9[Column1],NA())</f>
        <v>37.159999999999997</v>
      </c>
      <c r="M67" s="10" cm="1">
        <f t="array" ref="M67">_xlfn.XLOOKUP(Table7[[#This Row],[Year]]&amp;"Republican",Table9[Year]&amp;Table9[Party],Table9[Column1],NA())</f>
        <v>58.03</v>
      </c>
      <c r="N67" s="10">
        <f>IFERROR(100-Table7[[#This Row],[Senator (D)]]-Table7[[#This Row],[Senator (R)]],NA())</f>
        <v>4.8100000000000023</v>
      </c>
    </row>
    <row r="68" spans="2:14" x14ac:dyDescent="0.25">
      <c r="B68">
        <v>2017</v>
      </c>
      <c r="C68" s="11" t="e">
        <f>_xlfn.XLOOKUP(Table7[[#This Row],[Year]],Table5[Year],Table5[Pres NAT (D)],NA())</f>
        <v>#N/A</v>
      </c>
      <c r="D68" s="10" t="e">
        <f>_xlfn.XLOOKUP(Table7[[#This Row],[Year]],Table5[Year],Table5[Pres NAT (R)],NA())</f>
        <v>#N/A</v>
      </c>
      <c r="E68" s="10" t="e">
        <f>_xlfn.XLOOKUP(Table7[[#This Row],[Year]],Table5[Year],Table5[Pres NAT (O)],NA())</f>
        <v>#N/A</v>
      </c>
      <c r="F68" s="10" t="e">
        <f>_xlfn.XLOOKUP(Table7[[#This Row],[Year]],Table5[Year],Table5[Pres OH (D)],NA())</f>
        <v>#N/A</v>
      </c>
      <c r="G68" s="10" t="e">
        <f>_xlfn.XLOOKUP(Table7[[#This Row],[Year]],Table5[Year],Table5[Pres OH (R)],NA())</f>
        <v>#N/A</v>
      </c>
      <c r="H68" s="10" t="e">
        <f>_xlfn.XLOOKUP(Table7[[#This Row],[Year]],Table5[Year],Table5[Pres OH (O)],NA())</f>
        <v>#N/A</v>
      </c>
      <c r="I68" s="11" t="e">
        <f>_xlfn.XLOOKUP(Table7[[#This Row],[Year]],Table_General_elections_edit[Year],Table_General_elections_edit[D-Per],NA())</f>
        <v>#N/A</v>
      </c>
      <c r="J68" s="10" t="e">
        <f>_xlfn.XLOOKUP(Table7[[#This Row],[Year]],Table_General_elections_edit[Year],Table_General_elections_edit[R-Per],NA())</f>
        <v>#N/A</v>
      </c>
      <c r="K68" s="10" t="e">
        <f>IFERROR(100-Table7[[#This Row],[Governor (D)]]-Table7[[#This Row],[Governor (R)]],NA())</f>
        <v>#N/A</v>
      </c>
      <c r="L68" s="11" t="e" cm="1">
        <f t="array" ref="L68">_xlfn.XLOOKUP(Table7[[#This Row],[Year]]&amp;"Democratic",Table9[Year]&amp;Table9[Party],Table9[Column1],NA())</f>
        <v>#N/A</v>
      </c>
      <c r="M68" s="10" t="e" cm="1">
        <f t="array" ref="M68">_xlfn.XLOOKUP(Table7[[#This Row],[Year]]&amp;"Republican",Table9[Year]&amp;Table9[Party],Table9[Column1],NA())</f>
        <v>#N/A</v>
      </c>
      <c r="N68" s="10" t="e">
        <f>IFERROR(100-Table7[[#This Row],[Senator (D)]]-Table7[[#This Row],[Senator (R)]],NA())</f>
        <v>#N/A</v>
      </c>
    </row>
    <row r="69" spans="2:14" x14ac:dyDescent="0.25">
      <c r="B69">
        <v>2018</v>
      </c>
      <c r="C69" s="11" t="e">
        <f>_xlfn.XLOOKUP(Table7[[#This Row],[Year]],Table5[Year],Table5[Pres NAT (D)],NA())</f>
        <v>#N/A</v>
      </c>
      <c r="D69" s="10" t="e">
        <f>_xlfn.XLOOKUP(Table7[[#This Row],[Year]],Table5[Year],Table5[Pres NAT (R)],NA())</f>
        <v>#N/A</v>
      </c>
      <c r="E69" s="10" t="e">
        <f>_xlfn.XLOOKUP(Table7[[#This Row],[Year]],Table5[Year],Table5[Pres NAT (O)],NA())</f>
        <v>#N/A</v>
      </c>
      <c r="F69" s="10" t="e">
        <f>_xlfn.XLOOKUP(Table7[[#This Row],[Year]],Table5[Year],Table5[Pres OH (D)],NA())</f>
        <v>#N/A</v>
      </c>
      <c r="G69" s="10" t="e">
        <f>_xlfn.XLOOKUP(Table7[[#This Row],[Year]],Table5[Year],Table5[Pres OH (R)],NA())</f>
        <v>#N/A</v>
      </c>
      <c r="H69" s="10" t="e">
        <f>_xlfn.XLOOKUP(Table7[[#This Row],[Year]],Table5[Year],Table5[Pres OH (O)],NA())</f>
        <v>#N/A</v>
      </c>
      <c r="I69" s="11">
        <f>_xlfn.XLOOKUP(Table7[[#This Row],[Year]],Table_General_elections_edit[Year],Table_General_elections_edit[D-Per],NA())</f>
        <v>46.67173656261506</v>
      </c>
      <c r="J69" s="10">
        <f>_xlfn.XLOOKUP(Table7[[#This Row],[Year]],Table_General_elections_edit[Year],Table_General_elections_edit[R-Per],NA())</f>
        <v>50.409428292950395</v>
      </c>
      <c r="K69" s="10">
        <f>IFERROR(100-Table7[[#This Row],[Governor (D)]]-Table7[[#This Row],[Governor (R)]],NA())</f>
        <v>2.9188351444345457</v>
      </c>
      <c r="L69" s="11" cm="1">
        <f t="array" ref="L69">_xlfn.XLOOKUP(Table7[[#This Row],[Year]]&amp;"Democratic",Table9[Year]&amp;Table9[Party],Table9[Column1],NA())</f>
        <v>53.400000000000006</v>
      </c>
      <c r="M69" s="10" cm="1">
        <f t="array" ref="M69">_xlfn.XLOOKUP(Table7[[#This Row],[Year]]&amp;"Republican",Table9[Year]&amp;Table9[Party],Table9[Column1],NA())</f>
        <v>46.58</v>
      </c>
      <c r="N69" s="10">
        <f>IFERROR(100-Table7[[#This Row],[Senator (D)]]-Table7[[#This Row],[Senator (R)]],NA())</f>
        <v>1.9999999999996021E-2</v>
      </c>
    </row>
    <row r="70" spans="2:14" x14ac:dyDescent="0.25">
      <c r="B70">
        <v>2019</v>
      </c>
      <c r="C70" s="11" t="e">
        <f>_xlfn.XLOOKUP(Table7[[#This Row],[Year]],Table5[Year],Table5[Pres NAT (D)],NA())</f>
        <v>#N/A</v>
      </c>
      <c r="D70" s="10" t="e">
        <f>_xlfn.XLOOKUP(Table7[[#This Row],[Year]],Table5[Year],Table5[Pres NAT (R)],NA())</f>
        <v>#N/A</v>
      </c>
      <c r="E70" s="10" t="e">
        <f>_xlfn.XLOOKUP(Table7[[#This Row],[Year]],Table5[Year],Table5[Pres NAT (O)],NA())</f>
        <v>#N/A</v>
      </c>
      <c r="F70" s="10" t="e">
        <f>_xlfn.XLOOKUP(Table7[[#This Row],[Year]],Table5[Year],Table5[Pres OH (D)],NA())</f>
        <v>#N/A</v>
      </c>
      <c r="G70" s="10" t="e">
        <f>_xlfn.XLOOKUP(Table7[[#This Row],[Year]],Table5[Year],Table5[Pres OH (R)],NA())</f>
        <v>#N/A</v>
      </c>
      <c r="H70" s="10" t="e">
        <f>_xlfn.XLOOKUP(Table7[[#This Row],[Year]],Table5[Year],Table5[Pres OH (O)],NA())</f>
        <v>#N/A</v>
      </c>
      <c r="I70" s="11" t="e">
        <f>_xlfn.XLOOKUP(Table7[[#This Row],[Year]],Table_General_elections_edit[Year],Table_General_elections_edit[D-Per],NA())</f>
        <v>#N/A</v>
      </c>
      <c r="J70" s="10" t="e">
        <f>_xlfn.XLOOKUP(Table7[[#This Row],[Year]],Table_General_elections_edit[Year],Table_General_elections_edit[R-Per],NA())</f>
        <v>#N/A</v>
      </c>
      <c r="K70" s="10" t="e">
        <f>IFERROR(100-Table7[[#This Row],[Governor (D)]]-Table7[[#This Row],[Governor (R)]],NA())</f>
        <v>#N/A</v>
      </c>
      <c r="L70" s="11" t="e" cm="1">
        <f t="array" ref="L70">_xlfn.XLOOKUP(Table7[[#This Row],[Year]]&amp;"Democratic",Table9[Year]&amp;Table9[Party],Table9[Column1],NA())</f>
        <v>#N/A</v>
      </c>
      <c r="M70" s="10" t="e" cm="1">
        <f t="array" ref="M70">_xlfn.XLOOKUP(Table7[[#This Row],[Year]]&amp;"Republican",Table9[Year]&amp;Table9[Party],Table9[Column1],NA())</f>
        <v>#N/A</v>
      </c>
      <c r="N70" s="10" t="e">
        <f>IFERROR(100-Table7[[#This Row],[Senator (D)]]-Table7[[#This Row],[Senator (R)]],NA())</f>
        <v>#N/A</v>
      </c>
    </row>
    <row r="71" spans="2:14" x14ac:dyDescent="0.25">
      <c r="B71">
        <v>2020</v>
      </c>
      <c r="C71" s="11">
        <f>_xlfn.XLOOKUP(Table7[[#This Row],[Year]],Table5[Year],Table5[Pres NAT (D)],NA())</f>
        <v>51.3</v>
      </c>
      <c r="D71" s="10">
        <f>_xlfn.XLOOKUP(Table7[[#This Row],[Year]],Table5[Year],Table5[Pres NAT (R)],NA())</f>
        <v>46.9</v>
      </c>
      <c r="E71" s="10">
        <f>_xlfn.XLOOKUP(Table7[[#This Row],[Year]],Table5[Year],Table5[Pres NAT (O)],NA())</f>
        <v>1.8000000000000043</v>
      </c>
      <c r="F71" s="10">
        <f>_xlfn.XLOOKUP(Table7[[#This Row],[Year]],Table5[Year],Table5[Pres OH (D)],NA())</f>
        <v>45.24</v>
      </c>
      <c r="G71" s="10">
        <f>_xlfn.XLOOKUP(Table7[[#This Row],[Year]],Table5[Year],Table5[Pres OH (R)],NA())</f>
        <v>53.27</v>
      </c>
      <c r="H71" s="10">
        <f>_xlfn.XLOOKUP(Table7[[#This Row],[Year]],Table5[Year],Table5[Pres OH (O)],NA())</f>
        <v>1.4899999999999949</v>
      </c>
      <c r="I71" s="11" t="e">
        <f>_xlfn.XLOOKUP(Table7[[#This Row],[Year]],Table_General_elections_edit[Year],Table_General_elections_edit[D-Per],NA())</f>
        <v>#N/A</v>
      </c>
      <c r="J71" s="10" t="e">
        <f>_xlfn.XLOOKUP(Table7[[#This Row],[Year]],Table_General_elections_edit[Year],Table_General_elections_edit[R-Per],NA())</f>
        <v>#N/A</v>
      </c>
      <c r="K71" s="10" t="e">
        <f>IFERROR(100-Table7[[#This Row],[Governor (D)]]-Table7[[#This Row],[Governor (R)]],NA())</f>
        <v>#N/A</v>
      </c>
      <c r="L71" s="11" t="e" cm="1">
        <f t="array" ref="L71">_xlfn.XLOOKUP(Table7[[#This Row],[Year]]&amp;"Democratic",Table9[Year]&amp;Table9[Party],Table9[Column1],NA())</f>
        <v>#N/A</v>
      </c>
      <c r="M71" s="10" t="e" cm="1">
        <f t="array" ref="M71">_xlfn.XLOOKUP(Table7[[#This Row],[Year]]&amp;"Republican",Table9[Year]&amp;Table9[Party],Table9[Column1],NA())</f>
        <v>#N/A</v>
      </c>
      <c r="N71" s="10" t="e">
        <f>IFERROR(100-Table7[[#This Row],[Senator (D)]]-Table7[[#This Row],[Senator (R)]],NA())</f>
        <v>#N/A</v>
      </c>
    </row>
    <row r="72" spans="2:14" x14ac:dyDescent="0.25">
      <c r="B72">
        <v>2021</v>
      </c>
      <c r="C72" s="11" t="e">
        <f>_xlfn.XLOOKUP(Table7[[#This Row],[Year]],Table5[Year],Table5[Pres NAT (D)],NA())</f>
        <v>#N/A</v>
      </c>
      <c r="D72" s="10" t="e">
        <f>_xlfn.XLOOKUP(Table7[[#This Row],[Year]],Table5[Year],Table5[Pres NAT (R)],NA())</f>
        <v>#N/A</v>
      </c>
      <c r="E72" s="10" t="e">
        <f>_xlfn.XLOOKUP(Table7[[#This Row],[Year]],Table5[Year],Table5[Pres NAT (O)],NA())</f>
        <v>#N/A</v>
      </c>
      <c r="F72" s="10" t="e">
        <f>_xlfn.XLOOKUP(Table7[[#This Row],[Year]],Table5[Year],Table5[Pres OH (D)],NA())</f>
        <v>#N/A</v>
      </c>
      <c r="G72" s="10" t="e">
        <f>_xlfn.XLOOKUP(Table7[[#This Row],[Year]],Table5[Year],Table5[Pres OH (R)],NA())</f>
        <v>#N/A</v>
      </c>
      <c r="H72" s="10" t="e">
        <f>_xlfn.XLOOKUP(Table7[[#This Row],[Year]],Table5[Year],Table5[Pres OH (O)],NA())</f>
        <v>#N/A</v>
      </c>
      <c r="I72" s="11" t="e">
        <f>_xlfn.XLOOKUP(Table7[[#This Row],[Year]],Table_General_elections_edit[Year],Table_General_elections_edit[D-Per],NA())</f>
        <v>#N/A</v>
      </c>
      <c r="J72" s="10" t="e">
        <f>_xlfn.XLOOKUP(Table7[[#This Row],[Year]],Table_General_elections_edit[Year],Table_General_elections_edit[R-Per],NA())</f>
        <v>#N/A</v>
      </c>
      <c r="K72" s="10" t="e">
        <f>IFERROR(100-Table7[[#This Row],[Governor (D)]]-Table7[[#This Row],[Governor (R)]],NA())</f>
        <v>#N/A</v>
      </c>
      <c r="L72" s="11" t="e" cm="1">
        <f t="array" ref="L72">_xlfn.XLOOKUP(Table7[[#This Row],[Year]]&amp;"Democratic",Table9[Year]&amp;Table9[Party],Table9[Column1],NA())</f>
        <v>#N/A</v>
      </c>
      <c r="M72" s="10" t="e" cm="1">
        <f t="array" ref="M72">_xlfn.XLOOKUP(Table7[[#This Row],[Year]]&amp;"Republican",Table9[Year]&amp;Table9[Party],Table9[Column1],NA())</f>
        <v>#N/A</v>
      </c>
      <c r="N72" s="10" t="e">
        <f>IFERROR(100-Table7[[#This Row],[Senator (D)]]-Table7[[#This Row],[Senator (R)]],NA())</f>
        <v>#N/A</v>
      </c>
    </row>
    <row r="73" spans="2:14" x14ac:dyDescent="0.25">
      <c r="B73">
        <v>2022</v>
      </c>
      <c r="C73" s="11" t="e">
        <f>_xlfn.XLOOKUP(Table7[[#This Row],[Year]],Table5[Year],Table5[Pres NAT (D)],NA())</f>
        <v>#N/A</v>
      </c>
      <c r="D73" s="10" t="e">
        <f>_xlfn.XLOOKUP(Table7[[#This Row],[Year]],Table5[Year],Table5[Pres NAT (R)],NA())</f>
        <v>#N/A</v>
      </c>
      <c r="E73" s="10" t="e">
        <f>_xlfn.XLOOKUP(Table7[[#This Row],[Year]],Table5[Year],Table5[Pres NAT (O)],NA())</f>
        <v>#N/A</v>
      </c>
      <c r="F73" s="10" t="e">
        <f>_xlfn.XLOOKUP(Table7[[#This Row],[Year]],Table5[Year],Table5[Pres OH (D)],NA())</f>
        <v>#N/A</v>
      </c>
      <c r="G73" s="10" t="e">
        <f>_xlfn.XLOOKUP(Table7[[#This Row],[Year]],Table5[Year],Table5[Pres OH (R)],NA())</f>
        <v>#N/A</v>
      </c>
      <c r="H73" s="10" t="e">
        <f>_xlfn.XLOOKUP(Table7[[#This Row],[Year]],Table5[Year],Table5[Pres OH (O)],NA())</f>
        <v>#N/A</v>
      </c>
      <c r="I73" s="11">
        <f>_xlfn.XLOOKUP(Table7[[#This Row],[Year]],Table_General_elections_edit[Year],Table_General_elections_edit[D-Per],NA())</f>
        <v>37.458109271814507</v>
      </c>
      <c r="J73" s="10">
        <f>_xlfn.XLOOKUP(Table7[[#This Row],[Year]],Table_General_elections_edit[Year],Table_General_elections_edit[R-Per],NA())</f>
        <v>62.541890728185493</v>
      </c>
      <c r="K73" s="10">
        <f>IFERROR(100-Table7[[#This Row],[Governor (D)]]-Table7[[#This Row],[Governor (R)]],NA())</f>
        <v>0</v>
      </c>
      <c r="L73" s="11" cm="1">
        <f t="array" ref="L73">_xlfn.XLOOKUP(Table7[[#This Row],[Year]]&amp;"Democratic",Table9[Year]&amp;Table9[Party],Table9[Column1],NA())</f>
        <v>46.92</v>
      </c>
      <c r="M73" s="10" cm="1">
        <f t="array" ref="M73">_xlfn.XLOOKUP(Table7[[#This Row],[Year]]&amp;"Republican",Table9[Year]&amp;Table9[Party],Table9[Column1],NA())</f>
        <v>53.04</v>
      </c>
      <c r="N73" s="10">
        <f>IFERROR(100-Table7[[#This Row],[Senator (D)]]-Table7[[#This Row],[Senator (R)]],NA())</f>
        <v>3.9999999999999147E-2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578D-85BF-4506-A1AD-4DAEC3F24E57}">
  <dimension ref="A1"/>
  <sheetViews>
    <sheetView topLeftCell="A82" zoomScaleNormal="100" workbookViewId="0">
      <selection activeCell="W87" sqref="W8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3FB3-1805-41E1-8BE3-569480B84F6E}">
  <dimension ref="B2:B6"/>
  <sheetViews>
    <sheetView tabSelected="1" workbookViewId="0">
      <selection activeCell="E14" sqref="E14"/>
    </sheetView>
  </sheetViews>
  <sheetFormatPr defaultRowHeight="15" x14ac:dyDescent="0.25"/>
  <sheetData>
    <row r="2" spans="2:2" x14ac:dyDescent="0.25">
      <c r="B2" t="s">
        <v>345</v>
      </c>
    </row>
    <row r="3" spans="2:2" x14ac:dyDescent="0.25">
      <c r="B3" t="s">
        <v>346</v>
      </c>
    </row>
    <row r="6" spans="2:2" x14ac:dyDescent="0.25">
      <c r="B6" t="s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7046-F63A-4C78-A171-3B6CA16BB9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DBC48E-567E-43AB-9F2F-4C776F6E4A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President NAT</vt:lpstr>
      <vt:lpstr>President OH</vt:lpstr>
      <vt:lpstr>President</vt:lpstr>
      <vt:lpstr>President 2</vt:lpstr>
      <vt:lpstr>Governor</vt:lpstr>
      <vt:lpstr>Class 1</vt:lpstr>
      <vt:lpstr>Class 3</vt:lpstr>
      <vt:lpstr>Both Classes</vt:lpstr>
      <vt:lpstr>FULL SHEET</vt:lpstr>
      <vt:lpstr>Elections Shown</vt:lpstr>
      <vt:lpstr>Explainations and conclusions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Odd_Harald</dc:creator>
  <cp:lastModifiedBy>Odd Harald</cp:lastModifiedBy>
  <dcterms:created xsi:type="dcterms:W3CDTF">2015-06-05T18:19:34Z</dcterms:created>
  <dcterms:modified xsi:type="dcterms:W3CDTF">2023-08-21T16:44:32Z</dcterms:modified>
</cp:coreProperties>
</file>