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zjueducn-my.sharepoint.com/personal/3190105597_zju_edu_cn/Documents/学习&amp;工作/大二/电基实验报告/"/>
    </mc:Choice>
  </mc:AlternateContent>
  <xr:revisionPtr revIDLastSave="11" documentId="11_F25DC773A252ABDACC104835D9D854845ADE58EA" xr6:coauthVersionLast="45" xr6:coauthVersionMax="45" xr10:uidLastSave="{43C93E42-E4BD-423C-A330-4D5AB98EE938}"/>
  <bookViews>
    <workbookView xWindow="-73" yWindow="-73" windowWidth="23379" windowHeight="12634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3" l="1"/>
  <c r="B30" i="3"/>
  <c r="B27" i="3"/>
  <c r="B32" i="3" s="1"/>
  <c r="B22" i="3"/>
  <c r="B21" i="3"/>
  <c r="B16" i="3"/>
  <c r="B19" i="3" s="1"/>
  <c r="B20" i="3" s="1"/>
  <c r="B12" i="3"/>
  <c r="B18" i="3" l="1"/>
  <c r="B13" i="3"/>
  <c r="B14" i="3" s="1"/>
  <c r="B22" i="2"/>
  <c r="B16" i="2"/>
  <c r="B30" i="2"/>
  <c r="B27" i="2"/>
  <c r="B32" i="2" s="1"/>
  <c r="B21" i="2"/>
  <c r="B12" i="2"/>
  <c r="B34" i="1"/>
  <c r="B32" i="1"/>
  <c r="B33" i="1"/>
  <c r="B31" i="1"/>
  <c r="B28" i="1"/>
  <c r="B30" i="1"/>
  <c r="B29" i="1"/>
  <c r="B27" i="1"/>
  <c r="B26" i="1"/>
  <c r="B25" i="1"/>
  <c r="B19" i="1"/>
  <c r="B20" i="1" s="1"/>
  <c r="B13" i="1" s="1"/>
  <c r="B14" i="1" s="1"/>
  <c r="B24" i="1" s="1"/>
  <c r="B22" i="1"/>
  <c r="B21" i="1"/>
  <c r="B16" i="1"/>
  <c r="B12" i="1"/>
  <c r="B25" i="3" l="1"/>
  <c r="B26" i="3" s="1"/>
  <c r="B31" i="3" s="1"/>
  <c r="B29" i="3"/>
  <c r="B28" i="3" s="1"/>
  <c r="B33" i="3" s="1"/>
  <c r="B19" i="2"/>
  <c r="B20" i="2" s="1"/>
  <c r="B13" i="2" s="1"/>
  <c r="B14" i="2" s="1"/>
  <c r="B18" i="1"/>
  <c r="B34" i="3" l="1"/>
  <c r="B18" i="2"/>
  <c r="B29" i="2"/>
  <c r="B28" i="2" s="1"/>
  <c r="B33" i="2" s="1"/>
  <c r="B25" i="2"/>
  <c r="B26" i="2" s="1"/>
  <c r="B31" i="2" s="1"/>
  <c r="B24" i="2"/>
  <c r="B34" i="2" l="1"/>
</calcChain>
</file>

<file path=xl/sharedStrings.xml><?xml version="1.0" encoding="utf-8"?>
<sst xmlns="http://schemas.openxmlformats.org/spreadsheetml/2006/main" count="196" uniqueCount="71">
  <si>
    <t>R1</t>
    <phoneticPr fontId="1" type="noConversion"/>
  </si>
  <si>
    <t>R2</t>
    <phoneticPr fontId="1" type="noConversion"/>
  </si>
  <si>
    <t>RC</t>
    <phoneticPr fontId="1" type="noConversion"/>
  </si>
  <si>
    <t>RE1</t>
    <phoneticPr fontId="1" type="noConversion"/>
  </si>
  <si>
    <t>RE2</t>
    <phoneticPr fontId="1" type="noConversion"/>
  </si>
  <si>
    <t>RL</t>
    <phoneticPr fontId="1" type="noConversion"/>
  </si>
  <si>
    <t>C1</t>
    <phoneticPr fontId="1" type="noConversion"/>
  </si>
  <si>
    <t>C2</t>
    <phoneticPr fontId="1" type="noConversion"/>
  </si>
  <si>
    <t>CE</t>
    <phoneticPr fontId="1" type="noConversion"/>
  </si>
  <si>
    <t>β</t>
    <phoneticPr fontId="1" type="noConversion"/>
  </si>
  <si>
    <t>α</t>
    <phoneticPr fontId="1" type="noConversion"/>
  </si>
  <si>
    <t>gm</t>
    <phoneticPr fontId="1" type="noConversion"/>
  </si>
  <si>
    <t>re</t>
    <phoneticPr fontId="1" type="noConversion"/>
  </si>
  <si>
    <t>VBE</t>
    <phoneticPr fontId="1" type="noConversion"/>
  </si>
  <si>
    <t>VBB</t>
    <phoneticPr fontId="1" type="noConversion"/>
  </si>
  <si>
    <t>VCC</t>
    <phoneticPr fontId="1" type="noConversion"/>
  </si>
  <si>
    <t>RBB</t>
    <phoneticPr fontId="1" type="noConversion"/>
  </si>
  <si>
    <t>IE</t>
    <phoneticPr fontId="1" type="noConversion"/>
  </si>
  <si>
    <t>IC</t>
    <phoneticPr fontId="1" type="noConversion"/>
  </si>
  <si>
    <t>RE</t>
    <phoneticPr fontId="1" type="noConversion"/>
  </si>
  <si>
    <t>Ω</t>
    <phoneticPr fontId="1" type="noConversion"/>
  </si>
  <si>
    <t>F</t>
    <phoneticPr fontId="1" type="noConversion"/>
  </si>
  <si>
    <t>V</t>
    <phoneticPr fontId="1" type="noConversion"/>
  </si>
  <si>
    <t>VCE</t>
    <phoneticPr fontId="1" type="noConversion"/>
  </si>
  <si>
    <t>VT</t>
    <phoneticPr fontId="1" type="noConversion"/>
  </si>
  <si>
    <t>AV</t>
    <phoneticPr fontId="1" type="noConversion"/>
  </si>
  <si>
    <t>Ri</t>
    <phoneticPr fontId="1" type="noConversion"/>
  </si>
  <si>
    <t>ωC1</t>
    <phoneticPr fontId="1" type="noConversion"/>
  </si>
  <si>
    <t>ωC2</t>
  </si>
  <si>
    <t>ωCE</t>
    <phoneticPr fontId="1" type="noConversion"/>
  </si>
  <si>
    <t>Rs</t>
    <phoneticPr fontId="1" type="noConversion"/>
  </si>
  <si>
    <t>分母</t>
    <phoneticPr fontId="1" type="noConversion"/>
  </si>
  <si>
    <t>分母的分子</t>
    <phoneticPr fontId="1" type="noConversion"/>
  </si>
  <si>
    <t>fL</t>
    <phoneticPr fontId="1" type="noConversion"/>
  </si>
  <si>
    <t>ωC1^2</t>
    <phoneticPr fontId="1" type="noConversion"/>
  </si>
  <si>
    <t>ωC2^2</t>
    <phoneticPr fontId="1" type="noConversion"/>
  </si>
  <si>
    <t>ωCE^2</t>
    <phoneticPr fontId="1" type="noConversion"/>
  </si>
  <si>
    <t>Hz</t>
    <phoneticPr fontId="1" type="noConversion"/>
  </si>
  <si>
    <t>*</t>
    <phoneticPr fontId="1" type="noConversion"/>
  </si>
  <si>
    <t>A</t>
    <phoneticPr fontId="1" type="noConversion"/>
  </si>
  <si>
    <t>$I_C$</t>
    <phoneticPr fontId="1" type="noConversion"/>
  </si>
  <si>
    <t>$V_{CE}$</t>
    <phoneticPr fontId="1" type="noConversion"/>
  </si>
  <si>
    <t>$A_V$</t>
    <phoneticPr fontId="1" type="noConversion"/>
  </si>
  <si>
    <t>$R_i$</t>
    <phoneticPr fontId="1" type="noConversion"/>
  </si>
  <si>
    <t>$R_o$</t>
    <phoneticPr fontId="1" type="noConversion"/>
  </si>
  <si>
    <t>$f_L$</t>
    <phoneticPr fontId="1" type="noConversion"/>
  </si>
  <si>
    <t>$f_H$</t>
    <phoneticPr fontId="1" type="noConversion"/>
  </si>
  <si>
    <t>理论值</t>
    <phoneticPr fontId="1" type="noConversion"/>
  </si>
  <si>
    <t>仿真</t>
    <phoneticPr fontId="1" type="noConversion"/>
  </si>
  <si>
    <t>测量</t>
    <phoneticPr fontId="1" type="noConversion"/>
  </si>
  <si>
    <t>$0.728mA$</t>
    <phoneticPr fontId="1" type="noConversion"/>
  </si>
  <si>
    <t>$1.0213k\Omega$</t>
    <phoneticPr fontId="1" type="noConversion"/>
  </si>
  <si>
    <t>$3.3k\Omega$</t>
    <phoneticPr fontId="1" type="noConversion"/>
  </si>
  <si>
    <t>$34.51Hz$</t>
    <phoneticPr fontId="1" type="noConversion"/>
  </si>
  <si>
    <t>$0.727mA$</t>
    <phoneticPr fontId="1" type="noConversion"/>
  </si>
  <si>
    <t>$8.9608$</t>
    <phoneticPr fontId="1" type="noConversion"/>
  </si>
  <si>
    <t>$-20.261$</t>
    <phoneticPr fontId="1" type="noConversion"/>
  </si>
  <si>
    <t>$-20.556$</t>
    <phoneticPr fontId="1" type="noConversion"/>
  </si>
  <si>
    <t>$8.9283V$</t>
    <phoneticPr fontId="1" type="noConversion"/>
  </si>
  <si>
    <t>$8.7118k\Omega$</t>
    <phoneticPr fontId="1" type="noConversion"/>
  </si>
  <si>
    <t>$3.2649k\Omega$</t>
    <phoneticPr fontId="1" type="noConversion"/>
  </si>
  <si>
    <t>$37.115Hz$</t>
    <phoneticPr fontId="1" type="noConversion"/>
  </si>
  <si>
    <t>$224.46kHz$</t>
    <phoneticPr fontId="1" type="noConversion"/>
  </si>
  <si>
    <t>$\times$</t>
    <phoneticPr fontId="1" type="noConversion"/>
  </si>
  <si>
    <t>$0.729$</t>
    <phoneticPr fontId="1" type="noConversion"/>
  </si>
  <si>
    <t>$8.90$</t>
    <phoneticPr fontId="1" type="noConversion"/>
  </si>
  <si>
    <t>$-19.87$</t>
    <phoneticPr fontId="1" type="noConversion"/>
  </si>
  <si>
    <t>$9.868k\Omega$</t>
    <phoneticPr fontId="1" type="noConversion"/>
  </si>
  <si>
    <t>$3.1875k\Omega$</t>
    <phoneticPr fontId="1" type="noConversion"/>
  </si>
  <si>
    <t>$37.0Hz$</t>
    <phoneticPr fontId="1" type="noConversion"/>
  </si>
  <si>
    <t>$275kHz$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</si>
</sst>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579120</xdr:colOff>
      <xdr:row>28</xdr:row>
      <xdr:rowOff>99060</xdr:rowOff>
    </xdr:from>
    <xdr:to>
      <xdr:col>9</xdr:col>
      <xdr:colOff>64377</xdr:colOff>
      <xdr:row>30</xdr:row>
      <xdr:rowOff>129492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95F6B5E-0388-44E8-9E74-4BF13E527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4740" y="5006340"/>
          <a:ext cx="3142857" cy="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411480</xdr:colOff>
      <xdr:row>18</xdr:row>
      <xdr:rowOff>22860</xdr:rowOff>
    </xdr:from>
    <xdr:to>
      <xdr:col>10</xdr:col>
      <xdr:colOff>420470</xdr:colOff>
      <xdr:row>23</xdr:row>
      <xdr:rowOff>13227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24EA241-7098-47A7-BDB7-5D9A7A0D5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9040" y="3177540"/>
          <a:ext cx="4276190" cy="8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106680</xdr:colOff>
      <xdr:row>18</xdr:row>
      <xdr:rowOff>38100</xdr:rowOff>
    </xdr:from>
    <xdr:to>
      <xdr:col>15</xdr:col>
      <xdr:colOff>563518</xdr:colOff>
      <xdr:row>28</xdr:row>
      <xdr:rowOff>56929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924B64C-B7D9-4D47-9D8B-B2EBD06F5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39100" y="3192780"/>
          <a:ext cx="2895238" cy="1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502920</xdr:colOff>
      <xdr:row>29</xdr:row>
      <xdr:rowOff>60960</xdr:rowOff>
    </xdr:from>
    <xdr:to>
      <xdr:col>15</xdr:col>
      <xdr:colOff>369206</xdr:colOff>
      <xdr:row>31</xdr:row>
      <xdr:rowOff>148535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AFA5D25-4281-4B03-A438-CEB1D2EFE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25740" y="5143500"/>
          <a:ext cx="2914286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5" workbookViewId="0">
      <selection sqref="A1:C34"/>
    </sheetView>
  </sheetViews>
  <sheetFormatPr defaultRowHeight="13.95" x14ac:dyDescent="0.25"/>
  <cols>
    <col min="1" max="1" width="13" customWidth="1"/>
    <col min="2" max="2" width="26.77734375" customWidth="1"/>
  </cols>
  <sheetData>
    <row r="1" spans="1:11" x14ac:dyDescent="0.25">
      <c r="A1" t="s">
        <v>30</v>
      </c>
      <c r="B1">
        <v>600</v>
      </c>
    </row>
    <row r="2" spans="1:11" x14ac:dyDescent="0.25">
      <c r="A2" t="s">
        <v>0</v>
      </c>
      <c r="B2">
        <v>60000</v>
      </c>
      <c r="C2" t="s">
        <v>20</v>
      </c>
    </row>
    <row r="3" spans="1:11" x14ac:dyDescent="0.25">
      <c r="A3" t="s">
        <v>1</v>
      </c>
      <c r="B3">
        <v>20000</v>
      </c>
      <c r="C3" t="s">
        <v>20</v>
      </c>
    </row>
    <row r="4" spans="1:11" x14ac:dyDescent="0.25">
      <c r="A4" t="s">
        <v>2</v>
      </c>
      <c r="B4">
        <v>3900</v>
      </c>
      <c r="C4" t="s">
        <v>20</v>
      </c>
    </row>
    <row r="5" spans="1:11" x14ac:dyDescent="0.25">
      <c r="A5" t="s">
        <v>3</v>
      </c>
      <c r="B5">
        <v>56</v>
      </c>
      <c r="C5" t="s">
        <v>20</v>
      </c>
    </row>
    <row r="6" spans="1:11" x14ac:dyDescent="0.25">
      <c r="A6" t="s">
        <v>4</v>
      </c>
      <c r="B6">
        <v>2200</v>
      </c>
      <c r="C6" t="s">
        <v>20</v>
      </c>
    </row>
    <row r="7" spans="1:11" x14ac:dyDescent="0.25">
      <c r="A7" t="s">
        <v>5</v>
      </c>
      <c r="B7">
        <v>3000</v>
      </c>
      <c r="C7" t="s">
        <v>20</v>
      </c>
      <c r="K7" t="s">
        <v>38</v>
      </c>
    </row>
    <row r="8" spans="1:11" x14ac:dyDescent="0.25">
      <c r="A8" t="s">
        <v>6</v>
      </c>
      <c r="B8">
        <v>1.0000000000000001E-5</v>
      </c>
      <c r="C8" t="s">
        <v>21</v>
      </c>
    </row>
    <row r="9" spans="1:11" x14ac:dyDescent="0.25">
      <c r="A9" t="s">
        <v>7</v>
      </c>
      <c r="B9">
        <v>1.0000000000000001E-5</v>
      </c>
      <c r="C9" t="s">
        <v>21</v>
      </c>
    </row>
    <row r="10" spans="1:11" x14ac:dyDescent="0.25">
      <c r="A10" t="s">
        <v>8</v>
      </c>
      <c r="B10">
        <v>4.0000000000000003E-5</v>
      </c>
      <c r="C10" t="s">
        <v>21</v>
      </c>
    </row>
    <row r="11" spans="1:11" x14ac:dyDescent="0.25">
      <c r="A11" t="s">
        <v>9</v>
      </c>
      <c r="B11">
        <v>160</v>
      </c>
    </row>
    <row r="12" spans="1:11" x14ac:dyDescent="0.25">
      <c r="A12" t="s">
        <v>10</v>
      </c>
      <c r="B12">
        <f>B11/(1+B11)</f>
        <v>0.99378881987577639</v>
      </c>
    </row>
    <row r="13" spans="1:11" x14ac:dyDescent="0.25">
      <c r="A13" t="s">
        <v>11</v>
      </c>
      <c r="B13">
        <f>B20/B23</f>
        <v>3.9162806438648806E-2</v>
      </c>
    </row>
    <row r="14" spans="1:11" x14ac:dyDescent="0.25">
      <c r="A14" t="s">
        <v>12</v>
      </c>
      <c r="B14">
        <f>B12/B13</f>
        <v>25.375832588316008</v>
      </c>
      <c r="C14" t="s">
        <v>20</v>
      </c>
    </row>
    <row r="15" spans="1:11" x14ac:dyDescent="0.25">
      <c r="A15" t="s">
        <v>15</v>
      </c>
      <c r="B15">
        <v>12</v>
      </c>
      <c r="C15" t="s">
        <v>22</v>
      </c>
    </row>
    <row r="16" spans="1:11" x14ac:dyDescent="0.25">
      <c r="A16" t="s">
        <v>14</v>
      </c>
      <c r="B16">
        <f>B15*(B3/(B2+B3))</f>
        <v>3</v>
      </c>
      <c r="C16" t="s">
        <v>22</v>
      </c>
    </row>
    <row r="17" spans="1:3" x14ac:dyDescent="0.25">
      <c r="A17" t="s">
        <v>13</v>
      </c>
      <c r="B17">
        <v>0.7</v>
      </c>
      <c r="C17" t="s">
        <v>22</v>
      </c>
    </row>
    <row r="18" spans="1:3" x14ac:dyDescent="0.25">
      <c r="A18" t="s">
        <v>23</v>
      </c>
      <c r="B18">
        <f>B15-(B4+B22)*B20</f>
        <v>5.9728440890919483</v>
      </c>
      <c r="C18" t="s">
        <v>22</v>
      </c>
    </row>
    <row r="19" spans="1:3" x14ac:dyDescent="0.25">
      <c r="A19" t="s">
        <v>17</v>
      </c>
      <c r="B19">
        <f>(B16-B17)/(B22+(B21/(1+B11)))</f>
        <v>9.7907016096622024E-4</v>
      </c>
    </row>
    <row r="20" spans="1:3" x14ac:dyDescent="0.25">
      <c r="A20" t="s">
        <v>18</v>
      </c>
      <c r="B20">
        <f>B19</f>
        <v>9.7907016096622024E-4</v>
      </c>
    </row>
    <row r="21" spans="1:3" x14ac:dyDescent="0.25">
      <c r="A21" t="s">
        <v>16</v>
      </c>
      <c r="B21">
        <f>B2*B3/(B2+B3)</f>
        <v>15000</v>
      </c>
      <c r="C21" t="s">
        <v>20</v>
      </c>
    </row>
    <row r="22" spans="1:3" x14ac:dyDescent="0.25">
      <c r="A22" t="s">
        <v>19</v>
      </c>
      <c r="B22">
        <f>B5+B6</f>
        <v>2256</v>
      </c>
      <c r="C22" t="s">
        <v>20</v>
      </c>
    </row>
    <row r="23" spans="1:3" x14ac:dyDescent="0.25">
      <c r="A23" t="s">
        <v>24</v>
      </c>
      <c r="B23">
        <v>2.5000000000000001E-2</v>
      </c>
      <c r="C23" t="s">
        <v>22</v>
      </c>
    </row>
    <row r="24" spans="1:3" x14ac:dyDescent="0.25">
      <c r="A24" t="s">
        <v>25</v>
      </c>
      <c r="B24">
        <f>-(B4*B7/(B4+B7)/(B14+B5))</f>
        <v>-20.837294316746647</v>
      </c>
    </row>
    <row r="25" spans="1:3" x14ac:dyDescent="0.25">
      <c r="A25" t="s">
        <v>26</v>
      </c>
      <c r="B25">
        <f>1/(1/B2+1/B3+1/((1+B11)*(B14+B5)))</f>
        <v>6993.3125432539382</v>
      </c>
    </row>
    <row r="26" spans="1:3" x14ac:dyDescent="0.25">
      <c r="A26" t="s">
        <v>27</v>
      </c>
      <c r="B26">
        <f>1/((B1+B25)*B8)</f>
        <v>13.169482940464784</v>
      </c>
    </row>
    <row r="27" spans="1:3" x14ac:dyDescent="0.25">
      <c r="A27" t="s">
        <v>28</v>
      </c>
      <c r="B27">
        <f>1/((B4+B7)*B9)</f>
        <v>14.492753623188404</v>
      </c>
    </row>
    <row r="28" spans="1:3" x14ac:dyDescent="0.25">
      <c r="A28" t="s">
        <v>29</v>
      </c>
      <c r="B28">
        <f>1/(B29*B10)</f>
        <v>305.62250782033971</v>
      </c>
    </row>
    <row r="29" spans="1:3" x14ac:dyDescent="0.25">
      <c r="A29" t="s">
        <v>31</v>
      </c>
      <c r="B29">
        <f>1/(1/B6+1/(B5+B14+B30/(1+B11)))</f>
        <v>81.800258031703137</v>
      </c>
    </row>
    <row r="30" spans="1:3" x14ac:dyDescent="0.25">
      <c r="A30" t="s">
        <v>32</v>
      </c>
      <c r="B30">
        <f>1/(1/B1+1/B2+1/B3)</f>
        <v>576.92307692307691</v>
      </c>
    </row>
    <row r="31" spans="1:3" x14ac:dyDescent="0.25">
      <c r="A31" t="s">
        <v>34</v>
      </c>
      <c r="B31">
        <f>POWER(B26,2)</f>
        <v>173.43528091919296</v>
      </c>
    </row>
    <row r="32" spans="1:3" x14ac:dyDescent="0.25">
      <c r="A32" t="s">
        <v>35</v>
      </c>
      <c r="B32">
        <f t="shared" ref="B32:B33" si="0">POWER(B27,2)</f>
        <v>210.03990758244063</v>
      </c>
    </row>
    <row r="33" spans="1:3" x14ac:dyDescent="0.25">
      <c r="A33" t="s">
        <v>36</v>
      </c>
      <c r="B33">
        <f t="shared" si="0"/>
        <v>93405.117286393608</v>
      </c>
    </row>
    <row r="34" spans="1:3" x14ac:dyDescent="0.25">
      <c r="A34" t="s">
        <v>33</v>
      </c>
      <c r="B34">
        <f>SQRT(B31+B32+B33)/2/PI()</f>
        <v>48.741079188158217</v>
      </c>
      <c r="C34" t="s">
        <v>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664A-73BF-4C3D-BF30-366D73F5390E}">
  <dimension ref="A1:C34"/>
  <sheetViews>
    <sheetView topLeftCell="A19" workbookViewId="0">
      <selection activeCell="D25" sqref="D25:K28"/>
    </sheetView>
  </sheetViews>
  <sheetFormatPr defaultRowHeight="13.95" x14ac:dyDescent="0.25"/>
  <cols>
    <col min="1" max="1" width="12.44140625" customWidth="1"/>
    <col min="2" max="2" width="18.33203125" customWidth="1"/>
  </cols>
  <sheetData>
    <row r="1" spans="1:3" ht="20" customHeight="1" x14ac:dyDescent="0.25">
      <c r="A1" s="2" t="s">
        <v>30</v>
      </c>
      <c r="B1" s="1">
        <v>600</v>
      </c>
      <c r="C1" s="1" t="s">
        <v>20</v>
      </c>
    </row>
    <row r="2" spans="1:3" ht="20" customHeight="1" x14ac:dyDescent="0.25">
      <c r="A2" s="2" t="s">
        <v>0</v>
      </c>
      <c r="B2" s="1">
        <v>110000</v>
      </c>
      <c r="C2" s="1" t="s">
        <v>20</v>
      </c>
    </row>
    <row r="3" spans="1:3" ht="20" customHeight="1" x14ac:dyDescent="0.25">
      <c r="A3" s="2" t="s">
        <v>1</v>
      </c>
      <c r="B3" s="1">
        <v>39000</v>
      </c>
      <c r="C3" s="1" t="s">
        <v>20</v>
      </c>
    </row>
    <row r="4" spans="1:3" ht="20" customHeight="1" x14ac:dyDescent="0.25">
      <c r="A4" s="2" t="s">
        <v>2</v>
      </c>
      <c r="B4" s="1">
        <v>3600</v>
      </c>
      <c r="C4" s="1" t="s">
        <v>20</v>
      </c>
    </row>
    <row r="5" spans="1:3" ht="20" customHeight="1" x14ac:dyDescent="0.25">
      <c r="A5" s="2" t="s">
        <v>3</v>
      </c>
      <c r="B5" s="1">
        <v>56</v>
      </c>
      <c r="C5" s="1" t="s">
        <v>20</v>
      </c>
    </row>
    <row r="6" spans="1:3" ht="20" customHeight="1" x14ac:dyDescent="0.25">
      <c r="A6" s="2" t="s">
        <v>4</v>
      </c>
      <c r="B6" s="1">
        <v>3600</v>
      </c>
      <c r="C6" s="1" t="s">
        <v>20</v>
      </c>
    </row>
    <row r="7" spans="1:3" ht="20" customHeight="1" x14ac:dyDescent="0.25">
      <c r="A7" s="4" t="s">
        <v>5</v>
      </c>
      <c r="B7" s="1">
        <v>5100</v>
      </c>
      <c r="C7" s="1" t="s">
        <v>20</v>
      </c>
    </row>
    <row r="8" spans="1:3" ht="20" customHeight="1" x14ac:dyDescent="0.25">
      <c r="A8" s="2" t="s">
        <v>6</v>
      </c>
      <c r="B8" s="1">
        <v>1.0000000000000001E-5</v>
      </c>
      <c r="C8" s="1" t="s">
        <v>21</v>
      </c>
    </row>
    <row r="9" spans="1:3" ht="20" customHeight="1" x14ac:dyDescent="0.25">
      <c r="A9" s="2" t="s">
        <v>7</v>
      </c>
      <c r="B9" s="1">
        <v>1.0000000000000001E-5</v>
      </c>
      <c r="C9" s="1" t="s">
        <v>21</v>
      </c>
    </row>
    <row r="10" spans="1:3" ht="20" customHeight="1" x14ac:dyDescent="0.25">
      <c r="A10" s="2" t="s">
        <v>8</v>
      </c>
      <c r="B10" s="1">
        <v>4.6999999999999997E-5</v>
      </c>
      <c r="C10" s="1" t="s">
        <v>21</v>
      </c>
    </row>
    <row r="11" spans="1:3" ht="20" customHeight="1" x14ac:dyDescent="0.25">
      <c r="A11" s="2" t="s">
        <v>9</v>
      </c>
      <c r="B11" s="1">
        <v>160</v>
      </c>
      <c r="C11" s="1"/>
    </row>
    <row r="12" spans="1:3" ht="20" customHeight="1" x14ac:dyDescent="0.25">
      <c r="A12" s="2" t="s">
        <v>10</v>
      </c>
      <c r="B12" s="1">
        <f>B11/(1+B11)</f>
        <v>0.99378881987577639</v>
      </c>
      <c r="C12" s="1"/>
    </row>
    <row r="13" spans="1:3" ht="20" customHeight="1" x14ac:dyDescent="0.25">
      <c r="A13" s="2" t="s">
        <v>11</v>
      </c>
      <c r="B13" s="1">
        <f>B20/B23</f>
        <v>3.2356993899634659E-2</v>
      </c>
      <c r="C13" s="1"/>
    </row>
    <row r="14" spans="1:3" ht="20" customHeight="1" x14ac:dyDescent="0.25">
      <c r="A14" s="2" t="s">
        <v>12</v>
      </c>
      <c r="B14" s="1">
        <f>B12/B13</f>
        <v>30.713261650891408</v>
      </c>
      <c r="C14" s="1" t="s">
        <v>20</v>
      </c>
    </row>
    <row r="15" spans="1:3" ht="20" customHeight="1" x14ac:dyDescent="0.25">
      <c r="A15" s="2" t="s">
        <v>15</v>
      </c>
      <c r="B15" s="1">
        <v>15</v>
      </c>
      <c r="C15" s="1" t="s">
        <v>22</v>
      </c>
    </row>
    <row r="16" spans="1:3" ht="20" customHeight="1" x14ac:dyDescent="0.25">
      <c r="A16" s="4" t="s">
        <v>14</v>
      </c>
      <c r="B16" s="1">
        <f>B15*(B3/(B2+B3))</f>
        <v>3.9261744966442955</v>
      </c>
      <c r="C16" s="1" t="s">
        <v>22</v>
      </c>
    </row>
    <row r="17" spans="1:3" ht="20" customHeight="1" x14ac:dyDescent="0.25">
      <c r="A17" s="2" t="s">
        <v>13</v>
      </c>
      <c r="B17" s="1">
        <v>0.7</v>
      </c>
      <c r="C17" s="1" t="s">
        <v>22</v>
      </c>
    </row>
    <row r="18" spans="1:3" ht="20" customHeight="1" x14ac:dyDescent="0.25">
      <c r="A18" s="2" t="s">
        <v>23</v>
      </c>
      <c r="B18" s="1">
        <f>B15-(B4+B22)*B20</f>
        <v>8.8956589588705235</v>
      </c>
      <c r="C18" s="1" t="s">
        <v>22</v>
      </c>
    </row>
    <row r="19" spans="1:3" ht="20" customHeight="1" x14ac:dyDescent="0.25">
      <c r="A19" s="4" t="s">
        <v>17</v>
      </c>
      <c r="B19" s="1">
        <f>(B16-B17)/(B22+(B21/(1+B11)))</f>
        <v>8.4128184139050104E-4</v>
      </c>
      <c r="C19" s="1" t="s">
        <v>39</v>
      </c>
    </row>
    <row r="20" spans="1:3" ht="20" customHeight="1" x14ac:dyDescent="0.25">
      <c r="A20" s="4" t="s">
        <v>18</v>
      </c>
      <c r="B20" s="1">
        <f>B19</f>
        <v>8.4128184139050104E-4</v>
      </c>
      <c r="C20" s="1" t="s">
        <v>39</v>
      </c>
    </row>
    <row r="21" spans="1:3" ht="20" customHeight="1" x14ac:dyDescent="0.25">
      <c r="A21" s="2" t="s">
        <v>16</v>
      </c>
      <c r="B21" s="1">
        <f>B2*B3/(B2+B3)</f>
        <v>28791.946308724833</v>
      </c>
      <c r="C21" s="1" t="s">
        <v>20</v>
      </c>
    </row>
    <row r="22" spans="1:3" ht="20" customHeight="1" x14ac:dyDescent="0.25">
      <c r="A22" s="2" t="s">
        <v>19</v>
      </c>
      <c r="B22" s="1">
        <f>B5+B6</f>
        <v>3656</v>
      </c>
      <c r="C22" s="1" t="s">
        <v>20</v>
      </c>
    </row>
    <row r="23" spans="1:3" ht="20" customHeight="1" x14ac:dyDescent="0.25">
      <c r="A23" s="2" t="s">
        <v>24</v>
      </c>
      <c r="B23" s="1">
        <v>2.5999999999999999E-2</v>
      </c>
      <c r="C23" s="1" t="s">
        <v>22</v>
      </c>
    </row>
    <row r="24" spans="1:3" ht="20" customHeight="1" x14ac:dyDescent="0.25">
      <c r="A24" s="4" t="s">
        <v>25</v>
      </c>
      <c r="B24" s="1">
        <f>-(B4*B7/(B4+B7)/(B14+B5))</f>
        <v>-24.337048190880878</v>
      </c>
      <c r="C24" s="1"/>
    </row>
    <row r="25" spans="1:3" ht="20" customHeight="1" x14ac:dyDescent="0.25">
      <c r="A25" s="4" t="s">
        <v>26</v>
      </c>
      <c r="B25" s="1">
        <f>1/(1/B2+1/B3+1/((1+B11)*(B14+B5)))</f>
        <v>9401.9523848398494</v>
      </c>
      <c r="C25" s="1" t="s">
        <v>20</v>
      </c>
    </row>
    <row r="26" spans="1:3" ht="20" customHeight="1" x14ac:dyDescent="0.25">
      <c r="A26" s="2" t="s">
        <v>27</v>
      </c>
      <c r="B26" s="1">
        <f>1/((B1+B25)*B8)</f>
        <v>9.9980479962663988</v>
      </c>
      <c r="C26" s="1"/>
    </row>
    <row r="27" spans="1:3" ht="20" customHeight="1" x14ac:dyDescent="0.25">
      <c r="A27" s="2" t="s">
        <v>28</v>
      </c>
      <c r="B27" s="1">
        <f>1/((B4+B7)*B9)</f>
        <v>11.494252873563218</v>
      </c>
      <c r="C27" s="1"/>
    </row>
    <row r="28" spans="1:3" ht="20" customHeight="1" x14ac:dyDescent="0.25">
      <c r="A28" s="2" t="s">
        <v>29</v>
      </c>
      <c r="B28" s="1">
        <f>1/(B29*B10)</f>
        <v>241.36478007288301</v>
      </c>
      <c r="C28" s="1"/>
    </row>
    <row r="29" spans="1:3" ht="20" customHeight="1" x14ac:dyDescent="0.25">
      <c r="A29" s="3" t="s">
        <v>31</v>
      </c>
      <c r="B29" s="1">
        <f>1/(1/B6+1/(B5+B14+B30/(1+B11)))</f>
        <v>88.1512030804831</v>
      </c>
      <c r="C29" s="1"/>
    </row>
    <row r="30" spans="1:3" ht="20" customHeight="1" x14ac:dyDescent="0.25">
      <c r="A30" s="3" t="s">
        <v>32</v>
      </c>
      <c r="B30" s="1">
        <f>1/(1/B1+1/B2+1/B3)</f>
        <v>587.75174681463216</v>
      </c>
      <c r="C30" s="1"/>
    </row>
    <row r="31" spans="1:3" ht="20" customHeight="1" x14ac:dyDescent="0.25">
      <c r="A31" s="2" t="s">
        <v>34</v>
      </c>
      <c r="B31" s="1">
        <f>POWER(B26,2)</f>
        <v>99.960963735646558</v>
      </c>
      <c r="C31" s="1"/>
    </row>
    <row r="32" spans="1:3" ht="20" customHeight="1" x14ac:dyDescent="0.25">
      <c r="A32" s="2" t="s">
        <v>35</v>
      </c>
      <c r="B32" s="1">
        <f t="shared" ref="B32:B33" si="0">POWER(B27,2)</f>
        <v>132.1178491214163</v>
      </c>
      <c r="C32" s="1"/>
    </row>
    <row r="33" spans="1:3" ht="20" customHeight="1" x14ac:dyDescent="0.25">
      <c r="A33" s="2" t="s">
        <v>36</v>
      </c>
      <c r="B33" s="1">
        <f t="shared" si="0"/>
        <v>58256.957059631182</v>
      </c>
      <c r="C33" s="1"/>
    </row>
    <row r="34" spans="1:3" ht="20" customHeight="1" x14ac:dyDescent="0.25">
      <c r="A34" s="2" t="s">
        <v>33</v>
      </c>
      <c r="B34" s="1">
        <f>SQRT(B31+B32+B33)/2/PI()</f>
        <v>38.490837691259927</v>
      </c>
      <c r="C34" s="1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62A1-7084-462D-A1BD-65A1B3D9EBB7}">
  <dimension ref="A1:K34"/>
  <sheetViews>
    <sheetView tabSelected="1" workbookViewId="0">
      <selection activeCell="D7" sqref="D7:K10"/>
    </sheetView>
  </sheetViews>
  <sheetFormatPr defaultRowHeight="13.95" x14ac:dyDescent="0.25"/>
  <cols>
    <col min="2" max="2" width="8.88671875" customWidth="1"/>
    <col min="4" max="4" width="13.88671875" customWidth="1"/>
    <col min="5" max="5" width="18.88671875" customWidth="1"/>
    <col min="6" max="6" width="19.21875" customWidth="1"/>
    <col min="7" max="7" width="18.77734375" customWidth="1"/>
    <col min="8" max="8" width="14.88671875" customWidth="1"/>
    <col min="9" max="9" width="17.6640625" customWidth="1"/>
    <col min="10" max="10" width="21" customWidth="1"/>
    <col min="11" max="11" width="22.109375" customWidth="1"/>
  </cols>
  <sheetData>
    <row r="1" spans="1:11" x14ac:dyDescent="0.25">
      <c r="A1" s="2" t="s">
        <v>30</v>
      </c>
      <c r="B1" s="1">
        <v>600</v>
      </c>
      <c r="C1" s="1" t="s">
        <v>20</v>
      </c>
    </row>
    <row r="2" spans="1:11" x14ac:dyDescent="0.25">
      <c r="A2" s="2" t="s">
        <v>0</v>
      </c>
      <c r="B2" s="1">
        <v>117000</v>
      </c>
      <c r="C2" s="1" t="s">
        <v>20</v>
      </c>
    </row>
    <row r="3" spans="1:11" x14ac:dyDescent="0.25">
      <c r="A3" s="2" t="s">
        <v>1</v>
      </c>
      <c r="B3" s="1">
        <v>39000</v>
      </c>
      <c r="C3" s="1" t="s">
        <v>20</v>
      </c>
    </row>
    <row r="4" spans="1:11" x14ac:dyDescent="0.25">
      <c r="A4" s="2" t="s">
        <v>2</v>
      </c>
      <c r="B4" s="1">
        <v>3300</v>
      </c>
      <c r="C4" s="1" t="s">
        <v>20</v>
      </c>
    </row>
    <row r="5" spans="1:11" x14ac:dyDescent="0.25">
      <c r="A5" s="2" t="s">
        <v>3</v>
      </c>
      <c r="B5" s="1">
        <v>62</v>
      </c>
      <c r="C5" s="1" t="s">
        <v>20</v>
      </c>
    </row>
    <row r="6" spans="1:11" x14ac:dyDescent="0.25">
      <c r="A6" s="2" t="s">
        <v>4</v>
      </c>
      <c r="B6" s="1">
        <v>3600</v>
      </c>
      <c r="C6" s="1" t="s">
        <v>20</v>
      </c>
    </row>
    <row r="7" spans="1:11" x14ac:dyDescent="0.25">
      <c r="A7" s="2" t="s">
        <v>5</v>
      </c>
      <c r="B7" s="1">
        <v>5100</v>
      </c>
      <c r="C7" s="1" t="s">
        <v>20</v>
      </c>
      <c r="E7" s="5" t="s">
        <v>40</v>
      </c>
      <c r="F7" t="s">
        <v>41</v>
      </c>
      <c r="G7" t="s">
        <v>42</v>
      </c>
      <c r="H7" t="s">
        <v>43</v>
      </c>
      <c r="I7" t="s">
        <v>44</v>
      </c>
      <c r="J7" t="s">
        <v>45</v>
      </c>
      <c r="K7" t="s">
        <v>46</v>
      </c>
    </row>
    <row r="8" spans="1:11" x14ac:dyDescent="0.25">
      <c r="A8" s="2" t="s">
        <v>6</v>
      </c>
      <c r="B8" s="1">
        <v>1.0000000000000001E-5</v>
      </c>
      <c r="C8" s="1" t="s">
        <v>21</v>
      </c>
      <c r="D8" t="s">
        <v>47</v>
      </c>
      <c r="E8" t="s">
        <v>50</v>
      </c>
      <c r="F8" t="s">
        <v>58</v>
      </c>
      <c r="G8" t="s">
        <v>57</v>
      </c>
      <c r="H8" t="s">
        <v>51</v>
      </c>
      <c r="I8" t="s">
        <v>52</v>
      </c>
      <c r="J8" t="s">
        <v>53</v>
      </c>
      <c r="K8" t="s">
        <v>63</v>
      </c>
    </row>
    <row r="9" spans="1:11" x14ac:dyDescent="0.25">
      <c r="A9" s="2" t="s">
        <v>7</v>
      </c>
      <c r="B9" s="1">
        <v>1.0000000000000001E-5</v>
      </c>
      <c r="C9" s="1" t="s">
        <v>21</v>
      </c>
      <c r="D9" t="s">
        <v>48</v>
      </c>
      <c r="E9" t="s">
        <v>54</v>
      </c>
      <c r="F9" t="s">
        <v>55</v>
      </c>
      <c r="G9" t="s">
        <v>56</v>
      </c>
      <c r="H9" t="s">
        <v>59</v>
      </c>
      <c r="I9" t="s">
        <v>60</v>
      </c>
      <c r="J9" t="s">
        <v>61</v>
      </c>
      <c r="K9" t="s">
        <v>62</v>
      </c>
    </row>
    <row r="10" spans="1:11" x14ac:dyDescent="0.25">
      <c r="A10" s="2" t="s">
        <v>8</v>
      </c>
      <c r="B10" s="1">
        <v>4.6999999999999997E-5</v>
      </c>
      <c r="C10" s="1" t="s">
        <v>21</v>
      </c>
      <c r="D10" t="s">
        <v>49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  <c r="K10" t="s">
        <v>70</v>
      </c>
    </row>
    <row r="11" spans="1:11" x14ac:dyDescent="0.25">
      <c r="A11" s="2" t="s">
        <v>9</v>
      </c>
      <c r="B11" s="1">
        <v>160</v>
      </c>
      <c r="C11" s="1"/>
    </row>
    <row r="12" spans="1:11" x14ac:dyDescent="0.25">
      <c r="A12" s="2" t="s">
        <v>10</v>
      </c>
      <c r="B12" s="1">
        <f>B11/(1+B11)</f>
        <v>0.99378881987577639</v>
      </c>
      <c r="C12" s="1"/>
    </row>
    <row r="13" spans="1:11" x14ac:dyDescent="0.25">
      <c r="A13" s="2" t="s">
        <v>11</v>
      </c>
      <c r="B13" s="1">
        <f>B20/B23</f>
        <v>2.8018042923542319E-2</v>
      </c>
      <c r="C13" s="1"/>
    </row>
    <row r="14" spans="1:11" x14ac:dyDescent="0.25">
      <c r="A14" s="2" t="s">
        <v>12</v>
      </c>
      <c r="B14" s="1">
        <f>B12/B13</f>
        <v>35.469601591649351</v>
      </c>
      <c r="C14" s="1" t="s">
        <v>20</v>
      </c>
    </row>
    <row r="15" spans="1:11" x14ac:dyDescent="0.25">
      <c r="A15" s="2" t="s">
        <v>15</v>
      </c>
      <c r="B15" s="1">
        <v>14</v>
      </c>
      <c r="C15" s="1" t="s">
        <v>22</v>
      </c>
    </row>
    <row r="16" spans="1:11" x14ac:dyDescent="0.25">
      <c r="A16" s="4" t="s">
        <v>14</v>
      </c>
      <c r="B16" s="1">
        <f>B15*(B3/(B2+B3))</f>
        <v>3.5</v>
      </c>
      <c r="C16" s="1" t="s">
        <v>22</v>
      </c>
    </row>
    <row r="17" spans="1:3" x14ac:dyDescent="0.25">
      <c r="A17" s="2" t="s">
        <v>13</v>
      </c>
      <c r="B17" s="1">
        <v>0.7</v>
      </c>
      <c r="C17" s="1" t="s">
        <v>22</v>
      </c>
    </row>
    <row r="18" spans="1:3" x14ac:dyDescent="0.25">
      <c r="A18" s="2" t="s">
        <v>23</v>
      </c>
      <c r="B18" s="1">
        <f>B15-(B4+B22)*B20</f>
        <v>8.9283980143237578</v>
      </c>
      <c r="C18" s="1" t="s">
        <v>22</v>
      </c>
    </row>
    <row r="19" spans="1:3" x14ac:dyDescent="0.25">
      <c r="A19" s="4" t="s">
        <v>17</v>
      </c>
      <c r="B19" s="1">
        <f>(B16-B17)/(B22+(B21/(1+B11)))</f>
        <v>7.2846911601210024E-4</v>
      </c>
      <c r="C19" s="1" t="s">
        <v>39</v>
      </c>
    </row>
    <row r="20" spans="1:3" x14ac:dyDescent="0.25">
      <c r="A20" s="4" t="s">
        <v>18</v>
      </c>
      <c r="B20" s="1">
        <f>B19</f>
        <v>7.2846911601210024E-4</v>
      </c>
      <c r="C20" s="1" t="s">
        <v>39</v>
      </c>
    </row>
    <row r="21" spans="1:3" x14ac:dyDescent="0.25">
      <c r="A21" s="2" t="s">
        <v>16</v>
      </c>
      <c r="B21" s="1">
        <f>B2*B3/(B2+B3)</f>
        <v>29250</v>
      </c>
      <c r="C21" s="1" t="s">
        <v>20</v>
      </c>
    </row>
    <row r="22" spans="1:3" x14ac:dyDescent="0.25">
      <c r="A22" s="2" t="s">
        <v>19</v>
      </c>
      <c r="B22" s="1">
        <f>B5+B6</f>
        <v>3662</v>
      </c>
      <c r="C22" s="1" t="s">
        <v>20</v>
      </c>
    </row>
    <row r="23" spans="1:3" x14ac:dyDescent="0.25">
      <c r="A23" s="2" t="s">
        <v>24</v>
      </c>
      <c r="B23" s="1">
        <v>2.5999999999999999E-2</v>
      </c>
      <c r="C23" s="1" t="s">
        <v>22</v>
      </c>
    </row>
    <row r="24" spans="1:3" x14ac:dyDescent="0.25">
      <c r="A24" s="4" t="s">
        <v>25</v>
      </c>
      <c r="B24" s="1">
        <f>-(B4*B7/(B4+B7)/(B14+B5))</f>
        <v>-20.555859425438378</v>
      </c>
      <c r="C24" s="1"/>
    </row>
    <row r="25" spans="1:3" x14ac:dyDescent="0.25">
      <c r="A25" s="4" t="s">
        <v>26</v>
      </c>
      <c r="B25" s="1">
        <f>1/(1/B2+1/B3+1/((1+B11)*(B14+B5)))</f>
        <v>10213.220006947717</v>
      </c>
      <c r="C25" s="1" t="s">
        <v>20</v>
      </c>
    </row>
    <row r="26" spans="1:3" x14ac:dyDescent="0.25">
      <c r="A26" s="2" t="s">
        <v>27</v>
      </c>
      <c r="B26" s="1">
        <f>1/((B1+B25)*B8)</f>
        <v>9.2479390908302932</v>
      </c>
      <c r="C26" s="1"/>
    </row>
    <row r="27" spans="1:3" x14ac:dyDescent="0.25">
      <c r="A27" s="2" t="s">
        <v>28</v>
      </c>
      <c r="B27" s="1">
        <f>1/((B4+B7)*B9)</f>
        <v>11.904761904761903</v>
      </c>
      <c r="C27" s="1"/>
    </row>
    <row r="28" spans="1:3" x14ac:dyDescent="0.25">
      <c r="A28" s="2" t="s">
        <v>29</v>
      </c>
      <c r="B28" s="1">
        <f>1/(B29*B10)</f>
        <v>216.31662289567566</v>
      </c>
      <c r="C28" s="1"/>
    </row>
    <row r="29" spans="1:3" ht="14.55" x14ac:dyDescent="0.25">
      <c r="A29" s="3" t="s">
        <v>31</v>
      </c>
      <c r="B29" s="1">
        <f>1/(1/B6+1/(B5+B14+B30/(1+B11)))</f>
        <v>98.358579474227668</v>
      </c>
      <c r="C29" s="1"/>
    </row>
    <row r="30" spans="1:3" ht="14.55" x14ac:dyDescent="0.25">
      <c r="A30" s="3" t="s">
        <v>32</v>
      </c>
      <c r="B30" s="1">
        <f>1/(1/B1+1/B2+1/B3)</f>
        <v>587.9396984924623</v>
      </c>
      <c r="C30" s="1"/>
    </row>
    <row r="31" spans="1:3" x14ac:dyDescent="0.25">
      <c r="A31" s="2" t="s">
        <v>34</v>
      </c>
      <c r="B31" s="1">
        <f>POWER(B26,2)</f>
        <v>85.524377427707023</v>
      </c>
      <c r="C31" s="1"/>
    </row>
    <row r="32" spans="1:3" x14ac:dyDescent="0.25">
      <c r="A32" s="2" t="s">
        <v>35</v>
      </c>
      <c r="B32" s="1">
        <f t="shared" ref="B32:B33" si="0">POWER(B27,2)</f>
        <v>141.72335600907027</v>
      </c>
      <c r="C32" s="1"/>
    </row>
    <row r="33" spans="1:3" x14ac:dyDescent="0.25">
      <c r="A33" s="2" t="s">
        <v>36</v>
      </c>
      <c r="B33" s="1">
        <f t="shared" si="0"/>
        <v>46792.881340989952</v>
      </c>
      <c r="C33" s="1"/>
    </row>
    <row r="34" spans="1:3" x14ac:dyDescent="0.25">
      <c r="A34" s="2" t="s">
        <v>33</v>
      </c>
      <c r="B34" s="1">
        <f>SQRT(B31+B32+B33)/2/PI()</f>
        <v>34.511357307545936</v>
      </c>
      <c r="C34" s="1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Yao</dc:creator>
  <cp:lastModifiedBy>Yao Kevin</cp:lastModifiedBy>
  <dcterms:created xsi:type="dcterms:W3CDTF">2015-06-05T18:17:20Z</dcterms:created>
  <dcterms:modified xsi:type="dcterms:W3CDTF">2021-01-05T11:00:56Z</dcterms:modified>
</cp:coreProperties>
</file>