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D0A8A43-BE2D-4D72-9963-3994B09D678D}" xr6:coauthVersionLast="36" xr6:coauthVersionMax="36" xr10:uidLastSave="{00000000-0000-0000-0000-000000000000}"/>
  <bookViews>
    <workbookView xWindow="0" yWindow="0" windowWidth="22266" windowHeight="12645" firstSheet="2" activeTab="4" xr2:uid="{00000000-000D-0000-FFFF-FFFF00000000}"/>
  </bookViews>
  <sheets>
    <sheet name="天线距离与接收功率关系" sheetId="1" r:id="rId1"/>
    <sheet name="发射喇叭天线极化特性" sheetId="2" r:id="rId2"/>
    <sheet name="Sheet1" sheetId="6" r:id="rId3"/>
    <sheet name="极化栅网极化特性" sheetId="3" r:id="rId4"/>
    <sheet name="天线水平方向图测量数据" sheetId="4" r:id="rId5"/>
    <sheet name="天线垂直方向测量数据" sheetId="5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2" i="2"/>
  <c r="B10" i="5"/>
  <c r="K13" i="2"/>
  <c r="L13" i="2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8" i="4"/>
  <c r="C9" i="5"/>
  <c r="D9" i="5"/>
  <c r="E9" i="5"/>
  <c r="F9" i="5"/>
  <c r="G9" i="5"/>
  <c r="H9" i="5"/>
  <c r="I9" i="5"/>
  <c r="J9" i="5"/>
  <c r="K9" i="5"/>
  <c r="L9" i="5"/>
  <c r="M9" i="5"/>
  <c r="N9" i="5"/>
  <c r="B9" i="5"/>
  <c r="C8" i="5"/>
  <c r="D8" i="5"/>
  <c r="E8" i="5"/>
  <c r="F8" i="5"/>
  <c r="G8" i="5"/>
  <c r="H8" i="5"/>
  <c r="I8" i="5"/>
  <c r="J8" i="5"/>
  <c r="K8" i="5"/>
  <c r="L8" i="5"/>
  <c r="M8" i="5"/>
  <c r="N8" i="5"/>
  <c r="B8" i="5"/>
  <c r="C7" i="5"/>
  <c r="D7" i="5"/>
  <c r="E7" i="5"/>
  <c r="F7" i="5"/>
  <c r="G7" i="5"/>
  <c r="H7" i="5"/>
  <c r="I7" i="5"/>
  <c r="J7" i="5"/>
  <c r="K7" i="5"/>
  <c r="L7" i="5"/>
  <c r="M7" i="5"/>
  <c r="N7" i="5"/>
  <c r="B7" i="5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7" i="4"/>
  <c r="C11" i="4"/>
  <c r="C12" i="4" s="1"/>
  <c r="D11" i="4"/>
  <c r="D12" i="4" s="1"/>
  <c r="E11" i="4"/>
  <c r="E12" i="4" s="1"/>
  <c r="F11" i="4"/>
  <c r="F12" i="4" s="1"/>
  <c r="G11" i="4"/>
  <c r="G12" i="4" s="1"/>
  <c r="H11" i="4"/>
  <c r="H12" i="4" s="1"/>
  <c r="I11" i="4"/>
  <c r="I12" i="4" s="1"/>
  <c r="J11" i="4"/>
  <c r="J12" i="4" s="1"/>
  <c r="K11" i="4"/>
  <c r="K12" i="4" s="1"/>
  <c r="L11" i="4"/>
  <c r="L12" i="4" s="1"/>
  <c r="M11" i="4"/>
  <c r="M12" i="4" s="1"/>
  <c r="N11" i="4"/>
  <c r="N12" i="4" s="1"/>
  <c r="O11" i="4"/>
  <c r="O12" i="4" s="1"/>
  <c r="P11" i="4"/>
  <c r="P12" i="4" s="1"/>
  <c r="Q11" i="4"/>
  <c r="Q12" i="4" s="1"/>
  <c r="R11" i="4"/>
  <c r="R12" i="4" s="1"/>
  <c r="S11" i="4"/>
  <c r="S12" i="4" s="1"/>
  <c r="T11" i="4"/>
  <c r="T12" i="4" s="1"/>
  <c r="B11" i="4"/>
  <c r="B12" i="4" s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8" i="4"/>
  <c r="C7" i="4"/>
  <c r="C9" i="4" s="1"/>
  <c r="C10" i="4" s="1"/>
  <c r="D7" i="4"/>
  <c r="D9" i="4" s="1"/>
  <c r="D10" i="4" s="1"/>
  <c r="E7" i="4"/>
  <c r="E9" i="4" s="1"/>
  <c r="E10" i="4" s="1"/>
  <c r="F7" i="4"/>
  <c r="F9" i="4" s="1"/>
  <c r="F10" i="4" s="1"/>
  <c r="G7" i="4"/>
  <c r="G9" i="4" s="1"/>
  <c r="G10" i="4" s="1"/>
  <c r="H7" i="4"/>
  <c r="H9" i="4" s="1"/>
  <c r="H10" i="4" s="1"/>
  <c r="I7" i="4"/>
  <c r="I9" i="4" s="1"/>
  <c r="I10" i="4" s="1"/>
  <c r="J7" i="4"/>
  <c r="J9" i="4" s="1"/>
  <c r="J10" i="4" s="1"/>
  <c r="K7" i="4"/>
  <c r="K9" i="4" s="1"/>
  <c r="K10" i="4" s="1"/>
  <c r="L7" i="4"/>
  <c r="L9" i="4" s="1"/>
  <c r="L10" i="4" s="1"/>
  <c r="M7" i="4"/>
  <c r="M9" i="4" s="1"/>
  <c r="M10" i="4" s="1"/>
  <c r="N7" i="4"/>
  <c r="N9" i="4" s="1"/>
  <c r="N10" i="4" s="1"/>
  <c r="O7" i="4"/>
  <c r="O9" i="4" s="1"/>
  <c r="O10" i="4" s="1"/>
  <c r="P7" i="4"/>
  <c r="P9" i="4" s="1"/>
  <c r="P10" i="4" s="1"/>
  <c r="Q7" i="4"/>
  <c r="Q9" i="4" s="1"/>
  <c r="Q10" i="4" s="1"/>
  <c r="R7" i="4"/>
  <c r="R9" i="4" s="1"/>
  <c r="R10" i="4" s="1"/>
  <c r="S7" i="4"/>
  <c r="S9" i="4" s="1"/>
  <c r="S10" i="4" s="1"/>
  <c r="T7" i="4"/>
  <c r="T9" i="4" s="1"/>
  <c r="T10" i="4" s="1"/>
  <c r="B7" i="4"/>
  <c r="B9" i="4" s="1"/>
  <c r="L14" i="2"/>
  <c r="L15" i="2"/>
  <c r="L16" i="2"/>
  <c r="L17" i="2"/>
  <c r="L18" i="2"/>
  <c r="L19" i="2"/>
  <c r="L20" i="2"/>
  <c r="L21" i="2"/>
  <c r="L22" i="2"/>
  <c r="K14" i="2"/>
  <c r="K15" i="2"/>
  <c r="K16" i="2"/>
  <c r="K17" i="2"/>
  <c r="K18" i="2"/>
  <c r="K19" i="2"/>
  <c r="K20" i="2"/>
  <c r="K21" i="2"/>
  <c r="K22" i="2"/>
  <c r="D14" i="2"/>
  <c r="D15" i="2"/>
  <c r="D16" i="2"/>
  <c r="D17" i="2"/>
  <c r="D18" i="2"/>
  <c r="D19" i="2"/>
  <c r="D20" i="2"/>
  <c r="D21" i="2"/>
  <c r="D22" i="2"/>
  <c r="D13" i="2"/>
  <c r="C14" i="2"/>
  <c r="C15" i="2"/>
  <c r="C16" i="2"/>
  <c r="C17" i="2"/>
  <c r="C18" i="2"/>
  <c r="C19" i="2"/>
  <c r="C20" i="2"/>
  <c r="C21" i="2"/>
  <c r="C22" i="2"/>
  <c r="C13" i="2"/>
  <c r="B13" i="2"/>
  <c r="B14" i="2"/>
  <c r="B15" i="2"/>
  <c r="B16" i="2"/>
  <c r="B17" i="2"/>
  <c r="B18" i="2"/>
  <c r="B19" i="2"/>
  <c r="B20" i="2"/>
  <c r="B21" i="2"/>
  <c r="B22" i="2"/>
  <c r="C11" i="6"/>
  <c r="D11" i="6" s="1"/>
  <c r="C10" i="6"/>
  <c r="D10" i="6" s="1"/>
  <c r="C9" i="6"/>
  <c r="D9" i="6" s="1"/>
  <c r="C8" i="6"/>
  <c r="D8" i="6" s="1"/>
  <c r="D7" i="6"/>
  <c r="C7" i="6"/>
  <c r="D6" i="6"/>
  <c r="C6" i="6"/>
  <c r="C5" i="6"/>
  <c r="D5" i="6" s="1"/>
  <c r="C4" i="6"/>
  <c r="D4" i="6" s="1"/>
  <c r="D3" i="6"/>
  <c r="C3" i="6"/>
  <c r="D2" i="6"/>
  <c r="C2" i="6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C4" i="5"/>
  <c r="D4" i="5"/>
  <c r="E4" i="5"/>
  <c r="F4" i="5"/>
  <c r="G4" i="5"/>
  <c r="H4" i="5"/>
  <c r="I4" i="5"/>
  <c r="J4" i="5"/>
  <c r="K4" i="5"/>
  <c r="L4" i="5"/>
  <c r="M4" i="5"/>
  <c r="N4" i="5"/>
  <c r="B4" i="5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4" i="4"/>
  <c r="D3" i="3"/>
  <c r="D4" i="3"/>
  <c r="D2" i="3"/>
  <c r="D2" i="1"/>
  <c r="D3" i="1"/>
  <c r="D4" i="1"/>
  <c r="D5" i="1"/>
  <c r="D6" i="1"/>
  <c r="S13" i="4" l="1"/>
  <c r="S14" i="4" s="1"/>
  <c r="C13" i="4"/>
  <c r="C14" i="4" s="1"/>
  <c r="G13" i="4"/>
  <c r="G14" i="4" s="1"/>
  <c r="K13" i="4"/>
  <c r="K14" i="4" s="1"/>
  <c r="R13" i="4"/>
  <c r="R14" i="4" s="1"/>
  <c r="P13" i="4"/>
  <c r="P14" i="4" s="1"/>
  <c r="H13" i="4"/>
  <c r="H14" i="4" s="1"/>
  <c r="O13" i="4"/>
  <c r="O14" i="4" s="1"/>
  <c r="F13" i="4"/>
  <c r="F14" i="4" s="1"/>
  <c r="J13" i="4"/>
  <c r="J14" i="4" s="1"/>
  <c r="Q13" i="4"/>
  <c r="Q14" i="4" s="1"/>
  <c r="I13" i="4"/>
  <c r="I14" i="4" s="1"/>
  <c r="N13" i="4"/>
  <c r="N14" i="4" s="1"/>
  <c r="M13" i="4"/>
  <c r="M14" i="4" s="1"/>
  <c r="T13" i="4"/>
  <c r="T14" i="4" s="1"/>
  <c r="L13" i="4"/>
  <c r="L14" i="4" s="1"/>
  <c r="D13" i="4"/>
  <c r="D14" i="4" s="1"/>
  <c r="E13" i="4"/>
  <c r="E14" i="4" s="1"/>
  <c r="C3" i="5"/>
  <c r="D3" i="5"/>
  <c r="E3" i="5"/>
  <c r="F3" i="5"/>
  <c r="G3" i="5"/>
  <c r="H3" i="5"/>
  <c r="I3" i="5"/>
  <c r="J3" i="5"/>
  <c r="K3" i="5"/>
  <c r="L3" i="5"/>
  <c r="M3" i="5"/>
  <c r="N3" i="5"/>
  <c r="B3" i="5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S4" i="4" s="1"/>
  <c r="F2" i="4"/>
  <c r="C3" i="3"/>
  <c r="C4" i="3"/>
  <c r="C2" i="3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2" i="2"/>
  <c r="D2" i="2" s="1"/>
  <c r="C3" i="1"/>
  <c r="C4" i="1"/>
  <c r="C5" i="1"/>
  <c r="C6" i="1"/>
  <c r="C2" i="1"/>
  <c r="B10" i="4" l="1"/>
  <c r="B13" i="4" s="1"/>
  <c r="B14" i="4" s="1"/>
</calcChain>
</file>

<file path=xl/sharedStrings.xml><?xml version="1.0" encoding="utf-8"?>
<sst xmlns="http://schemas.openxmlformats.org/spreadsheetml/2006/main" count="58" uniqueCount="28">
  <si>
    <t>距离R(m)</t>
    <phoneticPr fontId="1" type="noConversion"/>
  </si>
  <si>
    <t>相对归一化功率</t>
    <phoneticPr fontId="1" type="noConversion"/>
  </si>
  <si>
    <t>发射喇叭天线角度</t>
    <phoneticPr fontId="1" type="noConversion"/>
  </si>
  <si>
    <t>0\degree</t>
    <phoneticPr fontId="1" type="noConversion"/>
  </si>
  <si>
    <t>10\degree</t>
    <phoneticPr fontId="1" type="noConversion"/>
  </si>
  <si>
    <t>20\degree</t>
  </si>
  <si>
    <t>30\degree</t>
  </si>
  <si>
    <t>40\degree</t>
  </si>
  <si>
    <t>50\degree</t>
  </si>
  <si>
    <t>60\degree</t>
  </si>
  <si>
    <t>70\degree</t>
  </si>
  <si>
    <t>80\degree</t>
  </si>
  <si>
    <t>90\degree</t>
  </si>
  <si>
    <t>实验测量值(dB)</t>
    <phoneticPr fontId="1" type="noConversion"/>
  </si>
  <si>
    <t>相对归一化功率(dB)</t>
    <phoneticPr fontId="1" type="noConversion"/>
  </si>
  <si>
    <t>极化栅网角度</t>
    <phoneticPr fontId="1" type="noConversion"/>
  </si>
  <si>
    <t>90\degree</t>
    <phoneticPr fontId="1" type="noConversion"/>
  </si>
  <si>
    <t>45\degree</t>
    <phoneticPr fontId="1" type="noConversion"/>
  </si>
  <si>
    <t>天线水平方向转角(\degree)</t>
    <phoneticPr fontId="1" type="noConversion"/>
  </si>
  <si>
    <t>$\infty$</t>
  </si>
  <si>
    <t>$\infty$</t>
    <phoneticPr fontId="1" type="noConversion"/>
  </si>
  <si>
    <t>天线垂直方向转角(\degree)</t>
    <phoneticPr fontId="1" type="noConversion"/>
  </si>
  <si>
    <t>相对归一化数值(dB)</t>
    <phoneticPr fontId="1" type="noConversion"/>
  </si>
  <si>
    <t>相对归一化功(dB)</t>
    <phoneticPr fontId="1" type="noConversion"/>
  </si>
  <si>
    <t>相对归一化功率</t>
    <phoneticPr fontId="1" type="noConversion"/>
  </si>
  <si>
    <t>相对归一化数值(dB)</t>
    <phoneticPr fontId="1" type="noConversion"/>
  </si>
  <si>
    <t>cos</t>
    <phoneticPr fontId="1" type="noConversion"/>
  </si>
  <si>
    <t>cos2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</si>
</sst>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8" formatCode="0.00_ "/>
    <numFmt numFmtId="183" formatCode="0.0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quotePrefix="1" applyNumberFormat="1"/>
    <xf numFmtId="176" fontId="0" fillId="0" borderId="0" xfId="0" applyNumberFormat="1"/>
    <xf numFmtId="178" fontId="0" fillId="0" borderId="0" xfId="0" applyNumberFormat="1"/>
    <xf numFmtId="0" fontId="2" fillId="0" borderId="0" xfId="0" applyFont="1"/>
    <xf numFmtId="0" fontId="3" fillId="0" borderId="0" xfId="0" applyFont="1"/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电磁波传播与距离的关系曲线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天线距离与接收功率关系!$A$2:$A$6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</c:numCache>
            </c:numRef>
          </c:xVal>
          <c:yVal>
            <c:numRef>
              <c:f>天线距离与接收功率关系!$D$2:$D$6</c:f>
              <c:numCache>
                <c:formatCode>0.00_ </c:formatCode>
                <c:ptCount val="5"/>
                <c:pt idx="0">
                  <c:v>1</c:v>
                </c:pt>
                <c:pt idx="1">
                  <c:v>0.81283051616409951</c:v>
                </c:pt>
                <c:pt idx="2">
                  <c:v>0.66069344800759588</c:v>
                </c:pt>
                <c:pt idx="3">
                  <c:v>0.5432503314924334</c:v>
                </c:pt>
                <c:pt idx="4">
                  <c:v>0.45708818961487513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0-4D04-A500-B7AA22E7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92000"/>
        <c:axId val="380519024"/>
      </c:scatterChart>
      <c:valAx>
        <c:axId val="2572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19024"/>
        <c:crosses val="autoZero"/>
        <c:crossBetween val="midCat"/>
      </c:valAx>
      <c:valAx>
        <c:axId val="3805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电磁波传播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2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发射喇叭天线极化特性!$E$2:$E$11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发射喇叭天线极化特性!$I$2:$I$11</c:f>
              <c:numCache>
                <c:formatCode>General</c:formatCode>
                <c:ptCount val="10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4-41FA-B88E-164E07F39012}"/>
            </c:ext>
          </c:extLst>
        </c:ser>
        <c:ser>
          <c:idx val="2"/>
          <c:order val="1"/>
          <c:tx>
            <c:v>cos^2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发射喇叭天线极化特性!$E$2:$E$11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发射喇叭天线极化特性!$J$2:$J$11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4-41FA-B88E-164E07F39012}"/>
            </c:ext>
          </c:extLst>
        </c:ser>
        <c:ser>
          <c:idx val="0"/>
          <c:order val="2"/>
          <c:tx>
            <c:v>极化特性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发射喇叭天线极化特性!$E$2:$E$11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发射喇叭天线极化特性!$N$2:$N$12</c:f>
              <c:numCache>
                <c:formatCode>0.00_ </c:formatCode>
                <c:ptCount val="11"/>
                <c:pt idx="0">
                  <c:v>1</c:v>
                </c:pt>
                <c:pt idx="1">
                  <c:v>0.95609269501981364</c:v>
                </c:pt>
                <c:pt idx="2">
                  <c:v>0.87902251683088428</c:v>
                </c:pt>
                <c:pt idx="3">
                  <c:v>0.71696837558041981</c:v>
                </c:pt>
                <c:pt idx="4">
                  <c:v>0.56169427835563945</c:v>
                </c:pt>
                <c:pt idx="5">
                  <c:v>0.40179081084893986</c:v>
                </c:pt>
                <c:pt idx="6">
                  <c:v>0.23988329190194907</c:v>
                </c:pt>
                <c:pt idx="7">
                  <c:v>0.12302687708123815</c:v>
                </c:pt>
                <c:pt idx="8">
                  <c:v>3.4673685045253158E-2</c:v>
                </c:pt>
                <c:pt idx="9">
                  <c:v>1.5488166189124804E-2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74-41FA-B88E-164E07F3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58063"/>
        <c:axId val="1937463311"/>
      </c:scatterChart>
      <c:valAx>
        <c:axId val="19095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发射喇叭天线角度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463311"/>
        <c:crosses val="autoZero"/>
        <c:crossBetween val="midCat"/>
      </c:valAx>
      <c:valAx>
        <c:axId val="19374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相对归一化功率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55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极化特性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发射喇叭天线极化特性!$E$2:$E$11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发射喇叭天线极化特性!$N$2:$N$12</c:f>
              <c:numCache>
                <c:formatCode>0.00_ </c:formatCode>
                <c:ptCount val="11"/>
                <c:pt idx="0">
                  <c:v>1</c:v>
                </c:pt>
                <c:pt idx="1">
                  <c:v>0.95609269501981364</c:v>
                </c:pt>
                <c:pt idx="2">
                  <c:v>0.87902251683088428</c:v>
                </c:pt>
                <c:pt idx="3">
                  <c:v>0.71696837558041981</c:v>
                </c:pt>
                <c:pt idx="4">
                  <c:v>0.56169427835563945</c:v>
                </c:pt>
                <c:pt idx="5">
                  <c:v>0.40179081084893986</c:v>
                </c:pt>
                <c:pt idx="6">
                  <c:v>0.23988329190194907</c:v>
                </c:pt>
                <c:pt idx="7">
                  <c:v>0.12302687708123815</c:v>
                </c:pt>
                <c:pt idx="8">
                  <c:v>3.4673685045253158E-2</c:v>
                </c:pt>
                <c:pt idx="9">
                  <c:v>1.5488166189124804E-2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0-4145-AC18-DD812712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58063"/>
        <c:axId val="1937463311"/>
      </c:scatterChart>
      <c:valAx>
        <c:axId val="19095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发射喇叭天线角度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463311"/>
        <c:crosses val="autoZero"/>
        <c:crossBetween val="midCat"/>
      </c:valAx>
      <c:valAx>
        <c:axId val="19374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相对归一化功率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55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水平方向图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天线水平方向图测量数据!$B$25:$AK$25</c:f>
              <c:numCache>
                <c:formatCode>General</c:formatCode>
                <c:ptCount val="36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</c:numCache>
            </c:numRef>
          </c:cat>
          <c:val>
            <c:numRef>
              <c:f>天线水平方向图测量数据!$B$26:$AK$26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1.3969482052958043E-2</c:v>
                </c:pt>
                <c:pt idx="10">
                  <c:v>1.3836455007233853E-2</c:v>
                </c:pt>
                <c:pt idx="11" formatCode="0.00_ ">
                  <c:v>1.4784529694647162E-2</c:v>
                </c:pt>
                <c:pt idx="12" formatCode="0.00_ ">
                  <c:v>2.6624272760298075E-2</c:v>
                </c:pt>
                <c:pt idx="13" formatCode="0.00_ ">
                  <c:v>6.0074861989845608E-2</c:v>
                </c:pt>
                <c:pt idx="14" formatCode="0.00_ ">
                  <c:v>0.12049065523072436</c:v>
                </c:pt>
                <c:pt idx="15" formatCode="0.00_ ">
                  <c:v>0.21782803784865407</c:v>
                </c:pt>
                <c:pt idx="16" formatCode="0.00_ ">
                  <c:v>0.44514203315746237</c:v>
                </c:pt>
                <c:pt idx="17" formatCode="0.00_ ">
                  <c:v>0.72470995374591973</c:v>
                </c:pt>
                <c:pt idx="18" formatCode="0.00_ ">
                  <c:v>1</c:v>
                </c:pt>
                <c:pt idx="19" formatCode="0.00_ ">
                  <c:v>0.80890195239641294</c:v>
                </c:pt>
                <c:pt idx="20" formatCode="0.00_ ">
                  <c:v>0.49319120062209415</c:v>
                </c:pt>
                <c:pt idx="21" formatCode="0.00_ ">
                  <c:v>0.27115100468755826</c:v>
                </c:pt>
                <c:pt idx="22" formatCode="0.00_ ">
                  <c:v>0.15834807393281974</c:v>
                </c:pt>
                <c:pt idx="23" formatCode="0.00_ ">
                  <c:v>7.7474254494787426E-2</c:v>
                </c:pt>
                <c:pt idx="24" formatCode="0.00_ ">
                  <c:v>3.9434020133722637E-2</c:v>
                </c:pt>
                <c:pt idx="25" formatCode="0.00_ ">
                  <c:v>1.1886479155244328E-2</c:v>
                </c:pt>
                <c:pt idx="26" formatCode="0.00_ ">
                  <c:v>1.8314464132953276E-2</c:v>
                </c:pt>
                <c:pt idx="27">
                  <c:v>1.096944339418497E-2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2-4EE3-828C-4C7268D8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15599"/>
        <c:axId val="1952144319"/>
      </c:radarChart>
      <c:catAx>
        <c:axId val="17979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44319"/>
        <c:crosses val="autoZero"/>
        <c:auto val="1"/>
        <c:lblAlgn val="ctr"/>
        <c:lblOffset val="100"/>
        <c:noMultiLvlLbl val="0"/>
      </c:catAx>
      <c:valAx>
        <c:axId val="1952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9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垂直方向图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天线水平方向图测量数据!$B$29:$AK$29</c:f>
              <c:numCache>
                <c:formatCode>General</c:formatCode>
                <c:ptCount val="36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</c:numCache>
            </c:numRef>
          </c:cat>
          <c:val>
            <c:numRef>
              <c:f>天线水平方向图测量数据!$B$30:$AK$30</c:f>
              <c:numCache>
                <c:formatCode>General</c:formatCode>
                <c:ptCount val="36"/>
                <c:pt idx="12">
                  <c:v>2.1134890398366458E-2</c:v>
                </c:pt>
                <c:pt idx="13">
                  <c:v>1.3803842646028837E-2</c:v>
                </c:pt>
                <c:pt idx="14">
                  <c:v>3.548133892335753E-2</c:v>
                </c:pt>
                <c:pt idx="15">
                  <c:v>5.4325033149243328E-2</c:v>
                </c:pt>
                <c:pt idx="16">
                  <c:v>0.20892961308540392</c:v>
                </c:pt>
                <c:pt idx="17">
                  <c:v>0.72443596007499034</c:v>
                </c:pt>
                <c:pt idx="18">
                  <c:v>1</c:v>
                </c:pt>
                <c:pt idx="19">
                  <c:v>0.63095734448019325</c:v>
                </c:pt>
                <c:pt idx="20">
                  <c:v>0.27542287033381652</c:v>
                </c:pt>
                <c:pt idx="21">
                  <c:v>4.3151907682776533E-2</c:v>
                </c:pt>
                <c:pt idx="22">
                  <c:v>2.511886431509578E-2</c:v>
                </c:pt>
                <c:pt idx="23">
                  <c:v>2.7542287033381647E-2</c:v>
                </c:pt>
                <c:pt idx="24">
                  <c:v>1.1748975549395304E-2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2-43C0-A084-3F3C7D75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312847"/>
        <c:axId val="1955231455"/>
      </c:radarChart>
      <c:catAx>
        <c:axId val="19433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231455"/>
        <c:crosses val="autoZero"/>
        <c:auto val="1"/>
        <c:lblAlgn val="ctr"/>
        <c:lblOffset val="100"/>
        <c:noMultiLvlLbl val="0"/>
      </c:catAx>
      <c:valAx>
        <c:axId val="19552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3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水平方向图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天线水平方向图测量数据!$B$25:$AK$25</c:f>
              <c:numCache>
                <c:formatCode>General</c:formatCode>
                <c:ptCount val="36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</c:numCache>
            </c:numRef>
          </c:cat>
          <c:val>
            <c:numRef>
              <c:f>天线水平方向图测量数据!$B$26:$AK$26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1.3969482052958043E-2</c:v>
                </c:pt>
                <c:pt idx="10">
                  <c:v>1.3836455007233853E-2</c:v>
                </c:pt>
                <c:pt idx="11" formatCode="0.00_ ">
                  <c:v>1.4784529694647162E-2</c:v>
                </c:pt>
                <c:pt idx="12" formatCode="0.00_ ">
                  <c:v>2.6624272760298075E-2</c:v>
                </c:pt>
                <c:pt idx="13" formatCode="0.00_ ">
                  <c:v>6.0074861989845608E-2</c:v>
                </c:pt>
                <c:pt idx="14" formatCode="0.00_ ">
                  <c:v>0.12049065523072436</c:v>
                </c:pt>
                <c:pt idx="15" formatCode="0.00_ ">
                  <c:v>0.21782803784865407</c:v>
                </c:pt>
                <c:pt idx="16" formatCode="0.00_ ">
                  <c:v>0.44514203315746237</c:v>
                </c:pt>
                <c:pt idx="17" formatCode="0.00_ ">
                  <c:v>0.72470995374591973</c:v>
                </c:pt>
                <c:pt idx="18" formatCode="0.00_ ">
                  <c:v>1</c:v>
                </c:pt>
                <c:pt idx="19" formatCode="0.00_ ">
                  <c:v>0.80890195239641294</c:v>
                </c:pt>
                <c:pt idx="20" formatCode="0.00_ ">
                  <c:v>0.49319120062209415</c:v>
                </c:pt>
                <c:pt idx="21" formatCode="0.00_ ">
                  <c:v>0.27115100468755826</c:v>
                </c:pt>
                <c:pt idx="22" formatCode="0.00_ ">
                  <c:v>0.15834807393281974</c:v>
                </c:pt>
                <c:pt idx="23" formatCode="0.00_ ">
                  <c:v>7.7474254494787426E-2</c:v>
                </c:pt>
                <c:pt idx="24" formatCode="0.00_ ">
                  <c:v>3.9434020133722637E-2</c:v>
                </c:pt>
                <c:pt idx="25" formatCode="0.00_ ">
                  <c:v>1.1886479155244328E-2</c:v>
                </c:pt>
                <c:pt idx="26" formatCode="0.00_ ">
                  <c:v>1.8314464132953276E-2</c:v>
                </c:pt>
                <c:pt idx="27">
                  <c:v>1.096944339418497E-2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AFA-88AA-E9350149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15599"/>
        <c:axId val="1952144319"/>
      </c:radarChart>
      <c:catAx>
        <c:axId val="17979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44319"/>
        <c:crosses val="autoZero"/>
        <c:auto val="1"/>
        <c:lblAlgn val="ctr"/>
        <c:lblOffset val="100"/>
        <c:noMultiLvlLbl val="0"/>
      </c:catAx>
      <c:valAx>
        <c:axId val="1952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9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557092</xdr:colOff>
      <xdr:row>3</xdr:row>
      <xdr:rowOff>69156</xdr:rowOff>
    </xdr:from>
    <xdr:to>
      <xdr:col>14</xdr:col>
      <xdr:colOff>211311</xdr:colOff>
      <xdr:row>18</xdr:row>
      <xdr:rowOff>161364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C3F0CB-1C6C-46C4-8D9A-22F43354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188255</xdr:colOff>
      <xdr:row>0</xdr:row>
      <xdr:rowOff>0</xdr:rowOff>
    </xdr:from>
    <xdr:to>
      <xdr:col>19</xdr:col>
      <xdr:colOff>457196</xdr:colOff>
      <xdr:row>15</xdr:row>
      <xdr:rowOff>92208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254A4-8DDA-4C64-96EB-47C620B03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491778</xdr:colOff>
      <xdr:row>0</xdr:row>
      <xdr:rowOff>76841</xdr:rowOff>
    </xdr:from>
    <xdr:to>
      <xdr:col>9</xdr:col>
      <xdr:colOff>69156</xdr:colOff>
      <xdr:row>15</xdr:row>
      <xdr:rowOff>169049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5C66B4-4301-4040-850D-4CDF8380E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334482</xdr:colOff>
      <xdr:row>1</xdr:row>
      <xdr:rowOff>74580</xdr:rowOff>
    </xdr:from>
    <xdr:to>
      <xdr:col>19</xdr:col>
      <xdr:colOff>736766</xdr:colOff>
      <xdr:row>26</xdr:row>
      <xdr:rowOff>162720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BDF1C7-AE0A-45B2-8ECE-62662295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151645</xdr:rowOff>
    </xdr:from>
    <xdr:to>
      <xdr:col>9</xdr:col>
      <xdr:colOff>242952</xdr:colOff>
      <xdr:row>28</xdr:row>
      <xdr:rowOff>64635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677AB2-0B61-43A2-93F6-6170D9D4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329316</xdr:colOff>
      <xdr:row>17</xdr:row>
      <xdr:rowOff>54886</xdr:rowOff>
    </xdr:from>
    <xdr:to>
      <xdr:col>19</xdr:col>
      <xdr:colOff>349337</xdr:colOff>
      <xdr:row>43</xdr:row>
      <xdr:rowOff>105575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DF5C1D-50A4-4BEE-87B8-3A80F3C2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12" sqref="E12"/>
    </sheetView>
  </sheetViews>
  <sheetFormatPr defaultRowHeight="13.95"/>
  <cols>
    <col min="1" max="1" width="9.44140625" bestFit="1" customWidth="1"/>
    <col min="2" max="2" width="15.33203125" bestFit="1" customWidth="1"/>
    <col min="3" max="3" width="29.6640625" customWidth="1"/>
    <col min="4" max="4" width="19.77734375" bestFit="1" customWidth="1"/>
  </cols>
  <sheetData>
    <row r="1" spans="1:4">
      <c r="A1" t="s">
        <v>0</v>
      </c>
      <c r="B1" t="s">
        <v>13</v>
      </c>
      <c r="C1" t="s">
        <v>22</v>
      </c>
      <c r="D1" t="s">
        <v>1</v>
      </c>
    </row>
    <row r="2" spans="1:4">
      <c r="A2">
        <v>1</v>
      </c>
      <c r="B2" s="1">
        <v>-40</v>
      </c>
      <c r="C2" s="2">
        <f>B2-(-40)</f>
        <v>0</v>
      </c>
      <c r="D2" s="3">
        <f>10^(C2/20)</f>
        <v>1</v>
      </c>
    </row>
    <row r="3" spans="1:4">
      <c r="A3">
        <v>1.1000000000000001</v>
      </c>
      <c r="B3" s="1">
        <v>-41.8</v>
      </c>
      <c r="C3" s="2">
        <f>B3-(-40)</f>
        <v>-1.7999999999999972</v>
      </c>
      <c r="D3" s="3">
        <f t="shared" ref="D3:D6" si="0">10^(C3/20)</f>
        <v>0.81283051616409951</v>
      </c>
    </row>
    <row r="4" spans="1:4">
      <c r="A4">
        <v>1.2</v>
      </c>
      <c r="B4" s="1">
        <v>-43.6</v>
      </c>
      <c r="C4" s="2">
        <f>B4-(-40)</f>
        <v>-3.6000000000000014</v>
      </c>
      <c r="D4" s="3">
        <f t="shared" si="0"/>
        <v>0.66069344800759588</v>
      </c>
    </row>
    <row r="5" spans="1:4">
      <c r="A5">
        <v>1.3</v>
      </c>
      <c r="B5" s="1">
        <v>-45.3</v>
      </c>
      <c r="C5" s="2">
        <f>B5-(-40)</f>
        <v>-5.2999999999999972</v>
      </c>
      <c r="D5" s="3">
        <f t="shared" si="0"/>
        <v>0.5432503314924334</v>
      </c>
    </row>
    <row r="6" spans="1:4">
      <c r="A6">
        <v>1.4</v>
      </c>
      <c r="B6" s="1">
        <v>-46.8</v>
      </c>
      <c r="C6" s="2">
        <f>B6-(-40)</f>
        <v>-6.7999999999999972</v>
      </c>
      <c r="D6" s="3">
        <f t="shared" si="0"/>
        <v>0.45708818961487513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C576-4CC5-417B-923E-BF12600CF658}">
  <dimension ref="A1:N25"/>
  <sheetViews>
    <sheetView workbookViewId="0">
      <selection activeCell="N20" sqref="N20"/>
    </sheetView>
  </sheetViews>
  <sheetFormatPr defaultRowHeight="13.95"/>
  <cols>
    <col min="1" max="1" width="18.33203125" bestFit="1" customWidth="1"/>
    <col min="2" max="2" width="11.6640625" bestFit="1" customWidth="1"/>
    <col min="3" max="3" width="11.6640625" customWidth="1"/>
    <col min="4" max="4" width="16.109375" bestFit="1" customWidth="1"/>
  </cols>
  <sheetData>
    <row r="1" spans="1:14">
      <c r="A1" t="s">
        <v>2</v>
      </c>
      <c r="B1" t="s">
        <v>13</v>
      </c>
      <c r="C1" t="s">
        <v>22</v>
      </c>
      <c r="D1" t="s">
        <v>23</v>
      </c>
    </row>
    <row r="2" spans="1:14">
      <c r="A2" t="s">
        <v>3</v>
      </c>
      <c r="B2" s="2">
        <v>-40</v>
      </c>
      <c r="C2" s="2">
        <f>B2+40</f>
        <v>0</v>
      </c>
      <c r="D2" s="3">
        <f>10^(C2/20)</f>
        <v>1</v>
      </c>
      <c r="E2">
        <v>0</v>
      </c>
      <c r="F2" s="3">
        <f>COS(RADIANS(E2))</f>
        <v>1</v>
      </c>
      <c r="G2" s="3">
        <f>(COS(RADIANS(E2)))^2</f>
        <v>1</v>
      </c>
      <c r="I2">
        <v>1</v>
      </c>
      <c r="J2">
        <v>1</v>
      </c>
      <c r="L2" s="3">
        <v>-40</v>
      </c>
      <c r="M2" s="3">
        <v>0</v>
      </c>
      <c r="N2" s="3">
        <f>10^(M2/20)</f>
        <v>1</v>
      </c>
    </row>
    <row r="3" spans="1:14">
      <c r="A3" t="s">
        <v>4</v>
      </c>
      <c r="B3" s="2">
        <v>-47</v>
      </c>
      <c r="C3" s="2">
        <f>B3+40</f>
        <v>-7</v>
      </c>
      <c r="D3" s="3">
        <f t="shared" ref="D3:D22" si="0">10^(C3/20)</f>
        <v>0.44668359215096315</v>
      </c>
      <c r="E3">
        <v>10</v>
      </c>
      <c r="F3" s="3">
        <f t="shared" ref="F3:F11" si="1">COS(RADIANS(E3))</f>
        <v>0.98480775301220802</v>
      </c>
      <c r="G3" s="3">
        <f t="shared" ref="G3:G11" si="2">(COS(RADIANS(E3)))^2</f>
        <v>0.9698463103929541</v>
      </c>
      <c r="I3">
        <v>0.98480775301220802</v>
      </c>
      <c r="J3">
        <v>0.9698463103929541</v>
      </c>
      <c r="L3" s="3">
        <v>-40.39</v>
      </c>
      <c r="M3" s="3">
        <v>-0.38999999999999901</v>
      </c>
      <c r="N3" s="3">
        <f t="shared" ref="N3:N11" si="3">10^(M3/20)</f>
        <v>0.95609269501981364</v>
      </c>
    </row>
    <row r="4" spans="1:14">
      <c r="A4" t="s">
        <v>5</v>
      </c>
      <c r="B4" s="2">
        <v>-55.6</v>
      </c>
      <c r="C4" s="2">
        <f>B4+40</f>
        <v>-15.600000000000001</v>
      </c>
      <c r="D4" s="3">
        <f t="shared" si="0"/>
        <v>0.16595869074375599</v>
      </c>
      <c r="E4">
        <v>20</v>
      </c>
      <c r="F4" s="3">
        <f t="shared" si="1"/>
        <v>0.93969262078590843</v>
      </c>
      <c r="G4" s="3">
        <f t="shared" si="2"/>
        <v>0.88302222155948906</v>
      </c>
      <c r="I4">
        <v>0.93969262078590843</v>
      </c>
      <c r="J4">
        <v>0.88302222155948906</v>
      </c>
      <c r="L4" s="3">
        <v>-41.12</v>
      </c>
      <c r="M4" s="3">
        <v>-1.1200000000000001</v>
      </c>
      <c r="N4" s="3">
        <f t="shared" si="3"/>
        <v>0.87902251683088428</v>
      </c>
    </row>
    <row r="5" spans="1:14">
      <c r="A5" t="s">
        <v>6</v>
      </c>
      <c r="B5" s="2">
        <v>-61.6</v>
      </c>
      <c r="C5" s="2">
        <f>B5+40</f>
        <v>-21.6</v>
      </c>
      <c r="D5" s="3">
        <f t="shared" si="0"/>
        <v>8.3176377110267083E-2</v>
      </c>
      <c r="E5">
        <v>30</v>
      </c>
      <c r="F5" s="3">
        <f t="shared" si="1"/>
        <v>0.86602540378443871</v>
      </c>
      <c r="G5" s="3">
        <f t="shared" si="2"/>
        <v>0.75000000000000011</v>
      </c>
      <c r="I5">
        <v>0.86602540378443871</v>
      </c>
      <c r="J5">
        <v>0.75000000000000011</v>
      </c>
      <c r="L5" s="3">
        <v>-42.89</v>
      </c>
      <c r="M5" s="3">
        <v>-2.89</v>
      </c>
      <c r="N5" s="3">
        <f t="shared" si="3"/>
        <v>0.71696837558041981</v>
      </c>
    </row>
    <row r="6" spans="1:14">
      <c r="A6" t="s">
        <v>7</v>
      </c>
      <c r="B6" s="2">
        <v>-63.6</v>
      </c>
      <c r="C6" s="2">
        <f>B6+40</f>
        <v>-23.6</v>
      </c>
      <c r="D6" s="3">
        <f t="shared" si="0"/>
        <v>6.6069344800759558E-2</v>
      </c>
      <c r="E6">
        <v>40</v>
      </c>
      <c r="F6" s="3">
        <f t="shared" si="1"/>
        <v>0.76604444311897801</v>
      </c>
      <c r="G6" s="3">
        <f t="shared" si="2"/>
        <v>0.58682408883346515</v>
      </c>
      <c r="I6">
        <v>0.76604444311897801</v>
      </c>
      <c r="J6">
        <v>0.58682408883346515</v>
      </c>
      <c r="L6" s="3">
        <v>-45.01</v>
      </c>
      <c r="M6" s="3">
        <v>-5.01</v>
      </c>
      <c r="N6" s="3">
        <f t="shared" si="3"/>
        <v>0.56169427835563945</v>
      </c>
    </row>
    <row r="7" spans="1:14">
      <c r="A7" t="s">
        <v>8</v>
      </c>
      <c r="B7" s="2">
        <v>-68.400000000000006</v>
      </c>
      <c r="C7" s="2">
        <f>B7+40</f>
        <v>-28.400000000000006</v>
      </c>
      <c r="D7" s="3">
        <f t="shared" si="0"/>
        <v>3.8018939632056076E-2</v>
      </c>
      <c r="E7">
        <v>50</v>
      </c>
      <c r="F7" s="3">
        <f t="shared" si="1"/>
        <v>0.64278760968653936</v>
      </c>
      <c r="G7" s="3">
        <f t="shared" si="2"/>
        <v>0.41317591116653485</v>
      </c>
      <c r="I7">
        <v>0.64278760968653936</v>
      </c>
      <c r="J7">
        <v>0.41317591116653485</v>
      </c>
      <c r="L7" s="3">
        <v>-47.92</v>
      </c>
      <c r="M7" s="3">
        <v>-7.92</v>
      </c>
      <c r="N7" s="3">
        <f t="shared" si="3"/>
        <v>0.40179081084893986</v>
      </c>
    </row>
    <row r="8" spans="1:14">
      <c r="A8" t="s">
        <v>9</v>
      </c>
      <c r="B8" s="2">
        <v>-71</v>
      </c>
      <c r="C8" s="2">
        <f>B8+40</f>
        <v>-31</v>
      </c>
      <c r="D8" s="3">
        <f t="shared" si="0"/>
        <v>2.8183829312644532E-2</v>
      </c>
      <c r="E8">
        <v>60</v>
      </c>
      <c r="F8" s="3">
        <f t="shared" si="1"/>
        <v>0.50000000000000011</v>
      </c>
      <c r="G8" s="3">
        <f t="shared" si="2"/>
        <v>0.25000000000000011</v>
      </c>
      <c r="I8">
        <v>0.50000000000000011</v>
      </c>
      <c r="J8">
        <v>0.25000000000000011</v>
      </c>
      <c r="L8" s="3">
        <v>-52.4</v>
      </c>
      <c r="M8" s="3">
        <v>-12.399999999999999</v>
      </c>
      <c r="N8" s="3">
        <f t="shared" si="3"/>
        <v>0.23988329190194907</v>
      </c>
    </row>
    <row r="9" spans="1:14">
      <c r="A9" t="s">
        <v>10</v>
      </c>
      <c r="B9" s="2">
        <v>-76</v>
      </c>
      <c r="C9" s="2">
        <f>B9+40</f>
        <v>-36</v>
      </c>
      <c r="D9" s="3">
        <f t="shared" si="0"/>
        <v>1.5848931924611124E-2</v>
      </c>
      <c r="E9">
        <v>70</v>
      </c>
      <c r="F9" s="3">
        <f t="shared" si="1"/>
        <v>0.34202014332566882</v>
      </c>
      <c r="G9" s="3">
        <f t="shared" si="2"/>
        <v>0.11697777844051105</v>
      </c>
      <c r="I9">
        <v>0.34202014332566882</v>
      </c>
      <c r="J9">
        <v>0.11697777844051105</v>
      </c>
      <c r="L9" s="3">
        <v>-58.2</v>
      </c>
      <c r="M9" s="3">
        <v>-18.2</v>
      </c>
      <c r="N9" s="3">
        <f t="shared" si="3"/>
        <v>0.12302687708123815</v>
      </c>
    </row>
    <row r="10" spans="1:14">
      <c r="A10" t="s">
        <v>11</v>
      </c>
      <c r="B10" s="2">
        <v>-80</v>
      </c>
      <c r="C10" s="2">
        <f>B10+40</f>
        <v>-40</v>
      </c>
      <c r="D10" s="3">
        <f t="shared" si="0"/>
        <v>0.01</v>
      </c>
      <c r="E10">
        <v>80</v>
      </c>
      <c r="F10" s="3">
        <f t="shared" si="1"/>
        <v>0.17364817766693041</v>
      </c>
      <c r="G10" s="3">
        <f t="shared" si="2"/>
        <v>3.0153689607045831E-2</v>
      </c>
      <c r="I10">
        <v>0.17364817766693041</v>
      </c>
      <c r="J10">
        <v>3.0153689607045831E-2</v>
      </c>
      <c r="L10" s="3">
        <v>-69.2</v>
      </c>
      <c r="M10" s="3">
        <v>-29.2</v>
      </c>
      <c r="N10" s="3">
        <f t="shared" si="3"/>
        <v>3.4673685045253158E-2</v>
      </c>
    </row>
    <row r="11" spans="1:14">
      <c r="A11" t="s">
        <v>12</v>
      </c>
      <c r="B11" s="2">
        <v>-80</v>
      </c>
      <c r="C11" s="2">
        <f>B11+40</f>
        <v>-40</v>
      </c>
      <c r="D11" s="3">
        <f t="shared" si="0"/>
        <v>0.01</v>
      </c>
      <c r="E11">
        <v>90</v>
      </c>
      <c r="F11" s="3">
        <f t="shared" si="1"/>
        <v>6.1257422745431001E-17</v>
      </c>
      <c r="G11" s="3">
        <f t="shared" si="2"/>
        <v>3.7524718414124473E-33</v>
      </c>
      <c r="I11">
        <v>6.1257422745431001E-17</v>
      </c>
      <c r="J11">
        <v>3.7524718414124473E-33</v>
      </c>
      <c r="L11" s="3">
        <v>-76.2</v>
      </c>
      <c r="M11" s="3">
        <v>-36.200000000000003</v>
      </c>
      <c r="N11" s="3">
        <f t="shared" si="3"/>
        <v>1.5488166189124804E-2</v>
      </c>
    </row>
    <row r="12" spans="1:14">
      <c r="D12" s="3"/>
    </row>
    <row r="13" spans="1:14">
      <c r="A13" s="2">
        <v>30</v>
      </c>
      <c r="B13" s="2">
        <f>A13-30</f>
        <v>0</v>
      </c>
      <c r="C13" s="2">
        <f>-B13</f>
        <v>0</v>
      </c>
      <c r="D13" s="3">
        <f>10^(C13/20)</f>
        <v>1</v>
      </c>
      <c r="E13">
        <v>1</v>
      </c>
      <c r="G13">
        <v>1</v>
      </c>
      <c r="J13" s="3">
        <v>0</v>
      </c>
      <c r="K13">
        <f>J13-40</f>
        <v>-40</v>
      </c>
      <c r="L13" s="3">
        <f>10^(J13/20)</f>
        <v>1</v>
      </c>
    </row>
    <row r="14" spans="1:14">
      <c r="A14" s="2">
        <v>30.4</v>
      </c>
      <c r="B14" s="2">
        <f t="shared" ref="B14:B22" si="4">A14-30</f>
        <v>0.39999999999999858</v>
      </c>
      <c r="C14" s="2">
        <f t="shared" ref="C14:C22" si="5">-B14</f>
        <v>-0.39999999999999858</v>
      </c>
      <c r="D14" s="3">
        <f t="shared" ref="D14:D22" si="6">10^(C14/20)</f>
        <v>0.95499258602143611</v>
      </c>
      <c r="E14">
        <v>0.89125093813374545</v>
      </c>
      <c r="G14">
        <v>0.61659500186148197</v>
      </c>
      <c r="J14" s="3">
        <v>-0.38999999999999901</v>
      </c>
      <c r="K14">
        <f t="shared" ref="K14:K22" si="7">J14-40</f>
        <v>-40.39</v>
      </c>
      <c r="L14" s="3">
        <f t="shared" ref="L14:L22" si="8">10^(J14/20)</f>
        <v>0.95609269501981364</v>
      </c>
    </row>
    <row r="15" spans="1:14">
      <c r="A15" s="2">
        <v>31.1</v>
      </c>
      <c r="B15" s="2">
        <f t="shared" si="4"/>
        <v>1.1000000000000014</v>
      </c>
      <c r="C15" s="2">
        <f t="shared" si="5"/>
        <v>-1.1000000000000014</v>
      </c>
      <c r="D15" s="3">
        <f t="shared" si="6"/>
        <v>0.88104887300801393</v>
      </c>
      <c r="E15">
        <v>0.56234132519034907</v>
      </c>
      <c r="G15">
        <v>0.23442288153199214</v>
      </c>
      <c r="J15" s="3">
        <v>-1.1200000000000001</v>
      </c>
      <c r="K15">
        <f t="shared" si="7"/>
        <v>-41.12</v>
      </c>
      <c r="L15" s="3">
        <f t="shared" si="8"/>
        <v>0.87902251683088428</v>
      </c>
      <c r="N15">
        <v>1.9054607179632456E-2</v>
      </c>
    </row>
    <row r="16" spans="1:14">
      <c r="A16" s="2">
        <v>32.799999999999997</v>
      </c>
      <c r="B16" s="2">
        <f t="shared" si="4"/>
        <v>2.7999999999999972</v>
      </c>
      <c r="C16" s="2">
        <f t="shared" si="5"/>
        <v>-2.7999999999999972</v>
      </c>
      <c r="D16" s="3">
        <f t="shared" si="6"/>
        <v>0.72443596007499034</v>
      </c>
      <c r="E16">
        <v>0.31622776601683794</v>
      </c>
      <c r="G16">
        <v>8.9125093813374537E-2</v>
      </c>
      <c r="J16" s="3">
        <v>-2.89</v>
      </c>
      <c r="K16">
        <f t="shared" si="7"/>
        <v>-42.89</v>
      </c>
      <c r="L16" s="3">
        <f t="shared" si="8"/>
        <v>0.71696837558041981</v>
      </c>
    </row>
    <row r="17" spans="1:13">
      <c r="A17" s="2">
        <v>34.799999999999997</v>
      </c>
      <c r="B17" s="2">
        <f t="shared" si="4"/>
        <v>4.7999999999999972</v>
      </c>
      <c r="C17" s="2">
        <f t="shared" si="5"/>
        <v>-4.7999999999999972</v>
      </c>
      <c r="D17" s="3">
        <f t="shared" si="6"/>
        <v>0.57543993733715715</v>
      </c>
      <c r="E17">
        <v>0.17782794100389224</v>
      </c>
      <c r="G17">
        <v>6.7608297539198184E-2</v>
      </c>
      <c r="J17" s="3">
        <v>-5.01</v>
      </c>
      <c r="K17">
        <f t="shared" si="7"/>
        <v>-45.01</v>
      </c>
      <c r="L17" s="3">
        <f t="shared" si="8"/>
        <v>0.56169427835563945</v>
      </c>
    </row>
    <row r="18" spans="1:13">
      <c r="A18" s="2">
        <v>38</v>
      </c>
      <c r="B18" s="2">
        <f t="shared" si="4"/>
        <v>8</v>
      </c>
      <c r="C18" s="2">
        <f t="shared" si="5"/>
        <v>-8</v>
      </c>
      <c r="D18" s="3">
        <f t="shared" si="6"/>
        <v>0.3981071705534972</v>
      </c>
      <c r="E18">
        <v>8.9125093813374537E-2</v>
      </c>
      <c r="G18">
        <v>4.5708818961487499E-2</v>
      </c>
      <c r="J18" s="3">
        <v>-7.92</v>
      </c>
      <c r="K18">
        <f t="shared" si="7"/>
        <v>-47.92</v>
      </c>
      <c r="L18" s="3">
        <f t="shared" si="8"/>
        <v>0.40179081084893986</v>
      </c>
    </row>
    <row r="19" spans="1:13">
      <c r="A19" s="2">
        <v>42.4</v>
      </c>
      <c r="B19" s="2">
        <f t="shared" si="4"/>
        <v>12.399999999999999</v>
      </c>
      <c r="C19" s="2">
        <f t="shared" si="5"/>
        <v>-12.399999999999999</v>
      </c>
      <c r="D19" s="3">
        <f t="shared" si="6"/>
        <v>0.23988329190194907</v>
      </c>
      <c r="E19">
        <v>3.548133892335753E-2</v>
      </c>
      <c r="G19">
        <v>2.9853826189179596E-2</v>
      </c>
      <c r="J19" s="3">
        <v>-12.399999999999999</v>
      </c>
      <c r="K19">
        <f t="shared" si="7"/>
        <v>-52.4</v>
      </c>
      <c r="L19" s="3">
        <f t="shared" si="8"/>
        <v>0.23988329190194907</v>
      </c>
    </row>
    <row r="20" spans="1:13">
      <c r="A20" s="2">
        <v>48.5</v>
      </c>
      <c r="B20" s="2">
        <f t="shared" si="4"/>
        <v>18.5</v>
      </c>
      <c r="C20" s="2">
        <f t="shared" si="5"/>
        <v>-18.5</v>
      </c>
      <c r="D20" s="3">
        <f t="shared" si="6"/>
        <v>0.11885022274370179</v>
      </c>
      <c r="E20">
        <v>1.333521432163323E-2</v>
      </c>
      <c r="G20">
        <v>1.333521432163323E-2</v>
      </c>
      <c r="J20" s="3">
        <v>-18.2</v>
      </c>
      <c r="K20">
        <f t="shared" si="7"/>
        <v>-58.2</v>
      </c>
      <c r="L20" s="3">
        <f t="shared" si="8"/>
        <v>0.12302687708123815</v>
      </c>
    </row>
    <row r="21" spans="1:13">
      <c r="A21" s="2">
        <v>58.6</v>
      </c>
      <c r="B21" s="2">
        <f t="shared" si="4"/>
        <v>28.6</v>
      </c>
      <c r="C21" s="2">
        <f t="shared" si="5"/>
        <v>-28.6</v>
      </c>
      <c r="D21" s="3">
        <f t="shared" si="6"/>
        <v>3.7153522909717233E-2</v>
      </c>
      <c r="E21">
        <v>2.0417379446695288E-2</v>
      </c>
      <c r="G21">
        <v>1.9054607179632456E-2</v>
      </c>
      <c r="J21" s="3">
        <v>-29.2</v>
      </c>
      <c r="K21">
        <f t="shared" si="7"/>
        <v>-69.2</v>
      </c>
      <c r="L21" s="3">
        <f t="shared" si="8"/>
        <v>3.4673685045253158E-2</v>
      </c>
    </row>
    <row r="22" spans="1:13">
      <c r="A22" s="2">
        <v>65</v>
      </c>
      <c r="B22" s="2">
        <f t="shared" si="4"/>
        <v>35</v>
      </c>
      <c r="C22" s="2">
        <f t="shared" si="5"/>
        <v>-35</v>
      </c>
      <c r="D22" s="3">
        <f t="shared" si="6"/>
        <v>1.7782794100389226E-2</v>
      </c>
      <c r="E22">
        <v>1.5488166189124804E-2</v>
      </c>
      <c r="J22" s="3">
        <v>-36.200000000000003</v>
      </c>
      <c r="K22">
        <f t="shared" si="7"/>
        <v>-76.2</v>
      </c>
      <c r="L22" s="3">
        <f t="shared" si="8"/>
        <v>1.5488166189124804E-2</v>
      </c>
    </row>
    <row r="24" spans="1:13">
      <c r="D24">
        <v>1</v>
      </c>
      <c r="E24">
        <v>0.80890195239641294</v>
      </c>
      <c r="F24">
        <v>0.49319120062209415</v>
      </c>
      <c r="G24">
        <v>0.27115100468755826</v>
      </c>
      <c r="H24">
        <v>0.15834807393281974</v>
      </c>
      <c r="I24">
        <v>7.7474254494787426E-2</v>
      </c>
      <c r="J24">
        <v>3.9434020133722637E-2</v>
      </c>
      <c r="K24">
        <v>1.1886479155244328E-2</v>
      </c>
      <c r="L24">
        <v>1.8314464132953276E-2</v>
      </c>
      <c r="M24">
        <v>1.096944339418497E-2</v>
      </c>
    </row>
    <row r="25" spans="1:13">
      <c r="D25">
        <v>1</v>
      </c>
      <c r="E25">
        <v>0.89125093813374545</v>
      </c>
      <c r="F25">
        <v>0.56234132519034907</v>
      </c>
      <c r="G25">
        <v>0.31622776601683794</v>
      </c>
      <c r="H25">
        <v>0.17782794100389224</v>
      </c>
      <c r="I25">
        <v>8.9125093813374537E-2</v>
      </c>
      <c r="J25">
        <v>3.548133892335753E-2</v>
      </c>
      <c r="K25">
        <v>1.333521432163323E-2</v>
      </c>
      <c r="L25">
        <v>2.0417379446695288E-2</v>
      </c>
      <c r="M25">
        <v>1.5488166189124804E-2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19B-203F-4001-BE29-5F78C2E650C3}">
  <dimension ref="A1:F11"/>
  <sheetViews>
    <sheetView workbookViewId="0">
      <selection activeCell="I11" sqref="I11"/>
    </sheetView>
  </sheetViews>
  <sheetFormatPr defaultRowHeight="13.95"/>
  <sheetData>
    <row r="1" spans="1:6">
      <c r="A1" t="s">
        <v>2</v>
      </c>
      <c r="B1" t="s">
        <v>13</v>
      </c>
      <c r="C1" t="s">
        <v>22</v>
      </c>
      <c r="D1" t="s">
        <v>23</v>
      </c>
      <c r="E1" t="s">
        <v>26</v>
      </c>
      <c r="F1" t="s">
        <v>27</v>
      </c>
    </row>
    <row r="2" spans="1:6">
      <c r="A2" t="s">
        <v>3</v>
      </c>
      <c r="B2" s="2">
        <v>-40</v>
      </c>
      <c r="C2" s="2">
        <f>B2+40</f>
        <v>0</v>
      </c>
      <c r="D2" s="3">
        <f>10^(C2/20)</f>
        <v>1</v>
      </c>
      <c r="E2" s="3">
        <v>1</v>
      </c>
      <c r="F2" s="3">
        <v>1</v>
      </c>
    </row>
    <row r="3" spans="1:6">
      <c r="A3" t="s">
        <v>4</v>
      </c>
      <c r="B3" s="2">
        <v>-47</v>
      </c>
      <c r="C3" s="2">
        <f>B3+40</f>
        <v>-7</v>
      </c>
      <c r="D3" s="3">
        <f t="shared" ref="D3:D11" si="0">10^(C3/20)</f>
        <v>0.44668359215096315</v>
      </c>
      <c r="E3" s="3">
        <v>0.98480775301220802</v>
      </c>
      <c r="F3" s="3">
        <v>0.9698463103929541</v>
      </c>
    </row>
    <row r="4" spans="1:6">
      <c r="A4" t="s">
        <v>5</v>
      </c>
      <c r="B4" s="2">
        <v>-55.6</v>
      </c>
      <c r="C4" s="2">
        <f>B4+40</f>
        <v>-15.600000000000001</v>
      </c>
      <c r="D4" s="3">
        <f t="shared" si="0"/>
        <v>0.16595869074375599</v>
      </c>
      <c r="E4" s="3">
        <v>0.93969262078590843</v>
      </c>
      <c r="F4" s="3">
        <v>0.88302222155948906</v>
      </c>
    </row>
    <row r="5" spans="1:6">
      <c r="A5" t="s">
        <v>6</v>
      </c>
      <c r="B5" s="2">
        <v>-61.6</v>
      </c>
      <c r="C5" s="2">
        <f>B5+40</f>
        <v>-21.6</v>
      </c>
      <c r="D5" s="3">
        <f t="shared" si="0"/>
        <v>8.3176377110267083E-2</v>
      </c>
      <c r="E5" s="3">
        <v>0.86602540378443871</v>
      </c>
      <c r="F5" s="3">
        <v>0.75000000000000011</v>
      </c>
    </row>
    <row r="6" spans="1:6">
      <c r="A6" t="s">
        <v>7</v>
      </c>
      <c r="B6" s="2">
        <v>-63.6</v>
      </c>
      <c r="C6" s="2">
        <f>B6+40</f>
        <v>-23.6</v>
      </c>
      <c r="D6" s="3">
        <f t="shared" si="0"/>
        <v>6.6069344800759558E-2</v>
      </c>
      <c r="E6" s="3">
        <v>0.76604444311897801</v>
      </c>
      <c r="F6" s="3">
        <v>0.58682408883346515</v>
      </c>
    </row>
    <row r="7" spans="1:6">
      <c r="A7" t="s">
        <v>8</v>
      </c>
      <c r="B7" s="2">
        <v>-68.400000000000006</v>
      </c>
      <c r="C7" s="2">
        <f>B7+40</f>
        <v>-28.400000000000006</v>
      </c>
      <c r="D7" s="3">
        <f t="shared" si="0"/>
        <v>3.8018939632056076E-2</v>
      </c>
      <c r="E7" s="3">
        <v>0.64278760968653936</v>
      </c>
      <c r="F7" s="3">
        <v>0.41317591116653485</v>
      </c>
    </row>
    <row r="8" spans="1:6">
      <c r="A8" t="s">
        <v>9</v>
      </c>
      <c r="B8" s="2">
        <v>-71</v>
      </c>
      <c r="C8" s="2">
        <f>B8+40</f>
        <v>-31</v>
      </c>
      <c r="D8" s="3">
        <f t="shared" si="0"/>
        <v>2.8183829312644532E-2</v>
      </c>
      <c r="E8" s="3">
        <v>0.50000000000000011</v>
      </c>
      <c r="F8" s="3">
        <v>0.25000000000000011</v>
      </c>
    </row>
    <row r="9" spans="1:6">
      <c r="A9" t="s">
        <v>10</v>
      </c>
      <c r="B9" s="2">
        <v>-76</v>
      </c>
      <c r="C9" s="2">
        <f>B9+40</f>
        <v>-36</v>
      </c>
      <c r="D9" s="3">
        <f t="shared" si="0"/>
        <v>1.5848931924611124E-2</v>
      </c>
      <c r="E9" s="3">
        <v>0.34202014332566882</v>
      </c>
      <c r="F9" s="3">
        <v>0.11697777844051105</v>
      </c>
    </row>
    <row r="10" spans="1:6">
      <c r="A10" t="s">
        <v>11</v>
      </c>
      <c r="B10" s="2">
        <v>-80</v>
      </c>
      <c r="C10" s="2">
        <f>B10+40</f>
        <v>-40</v>
      </c>
      <c r="D10" s="3">
        <f t="shared" si="0"/>
        <v>0.01</v>
      </c>
      <c r="E10" s="3">
        <v>0.17364817766693041</v>
      </c>
      <c r="F10" s="3">
        <v>3.0153689607045831E-2</v>
      </c>
    </row>
    <row r="11" spans="1:6">
      <c r="A11" t="s">
        <v>12</v>
      </c>
      <c r="B11" s="2">
        <v>-80</v>
      </c>
      <c r="C11" s="2">
        <f>B11+40</f>
        <v>-40</v>
      </c>
      <c r="D11" s="3">
        <f t="shared" si="0"/>
        <v>0.01</v>
      </c>
      <c r="E11" s="3">
        <v>6.1257422745431001E-17</v>
      </c>
      <c r="F11" s="3">
        <v>3.7524718414124473E-33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4871-3D21-4928-8E88-C5C3FB77FE19}">
  <dimension ref="A1:D4"/>
  <sheetViews>
    <sheetView workbookViewId="0">
      <selection activeCell="D7" sqref="D7"/>
    </sheetView>
  </sheetViews>
  <sheetFormatPr defaultRowHeight="13.95"/>
  <cols>
    <col min="1" max="1" width="13.88671875" bestFit="1" customWidth="1"/>
    <col min="2" max="2" width="15.33203125" bestFit="1" customWidth="1"/>
    <col min="3" max="3" width="19.77734375" bestFit="1" customWidth="1"/>
  </cols>
  <sheetData>
    <row r="1" spans="1:4">
      <c r="A1" t="s">
        <v>15</v>
      </c>
      <c r="B1" t="s">
        <v>13</v>
      </c>
      <c r="C1" t="s">
        <v>14</v>
      </c>
      <c r="D1" s="4" t="s">
        <v>24</v>
      </c>
    </row>
    <row r="2" spans="1:4">
      <c r="A2" t="s">
        <v>3</v>
      </c>
      <c r="B2" s="2">
        <v>-40</v>
      </c>
      <c r="C2" s="2">
        <f>B2+40</f>
        <v>0</v>
      </c>
      <c r="D2" s="3">
        <f>10^(C2/2 )</f>
        <v>1</v>
      </c>
    </row>
    <row r="3" spans="1:4">
      <c r="A3" t="s">
        <v>16</v>
      </c>
      <c r="B3" s="2">
        <v>-69.3</v>
      </c>
      <c r="C3" s="2">
        <f t="shared" ref="C3:C4" si="0">B3+40</f>
        <v>-29.299999999999997</v>
      </c>
      <c r="D3" s="3">
        <f t="shared" ref="D3:D4" si="1">10^(C3/2 )</f>
        <v>2.238721138568335E-15</v>
      </c>
    </row>
    <row r="4" spans="1:4">
      <c r="A4" t="s">
        <v>17</v>
      </c>
      <c r="B4" s="2">
        <v>-44.5</v>
      </c>
      <c r="C4" s="2">
        <f t="shared" si="0"/>
        <v>-4.5</v>
      </c>
      <c r="D4" s="3">
        <f t="shared" si="1"/>
        <v>5.6234132519034866E-3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4D3F-0BE1-4C08-A5E1-F0F025C869EF}">
  <dimension ref="A1:AK30"/>
  <sheetViews>
    <sheetView tabSelected="1" topLeftCell="A4" zoomScale="85" zoomScaleNormal="85" workbookViewId="0">
      <selection activeCell="P35" sqref="P35"/>
    </sheetView>
  </sheetViews>
  <sheetFormatPr defaultRowHeight="13.95"/>
  <cols>
    <col min="1" max="1" width="26.77734375" bestFit="1" customWidth="1"/>
    <col min="2" max="2" width="13.109375" bestFit="1" customWidth="1"/>
    <col min="3" max="3" width="8.109375" bestFit="1" customWidth="1"/>
    <col min="4" max="19" width="7.5546875" bestFit="1" customWidth="1"/>
    <col min="20" max="20" width="14.5546875" customWidth="1"/>
  </cols>
  <sheetData>
    <row r="1" spans="1:20">
      <c r="A1" t="s">
        <v>18</v>
      </c>
      <c r="B1">
        <v>-90</v>
      </c>
      <c r="C1">
        <v>-80</v>
      </c>
      <c r="D1">
        <v>-70</v>
      </c>
      <c r="E1">
        <v>-60</v>
      </c>
      <c r="F1">
        <v>-50</v>
      </c>
      <c r="G1">
        <v>-40</v>
      </c>
      <c r="H1">
        <v>-30</v>
      </c>
      <c r="I1">
        <v>-20</v>
      </c>
      <c r="J1">
        <v>-10</v>
      </c>
      <c r="K1">
        <v>0</v>
      </c>
      <c r="L1">
        <v>10</v>
      </c>
      <c r="M1">
        <v>20</v>
      </c>
      <c r="N1">
        <v>30</v>
      </c>
      <c r="O1">
        <v>40</v>
      </c>
      <c r="P1">
        <v>50</v>
      </c>
      <c r="Q1">
        <v>60</v>
      </c>
      <c r="R1">
        <v>70</v>
      </c>
      <c r="S1">
        <v>80</v>
      </c>
      <c r="T1">
        <v>90</v>
      </c>
    </row>
    <row r="2" spans="1:20">
      <c r="A2" t="s">
        <v>13</v>
      </c>
      <c r="B2" s="2" t="s">
        <v>20</v>
      </c>
      <c r="C2" s="2" t="s">
        <v>20</v>
      </c>
      <c r="D2" s="2">
        <v>-80</v>
      </c>
      <c r="E2" s="2">
        <v>-73.8</v>
      </c>
      <c r="F2" s="2">
        <f>-70-4</f>
        <v>-74</v>
      </c>
      <c r="G2" s="2">
        <v>-66.8</v>
      </c>
      <c r="H2" s="2">
        <v>-57.8</v>
      </c>
      <c r="I2" s="2">
        <v>-49.8</v>
      </c>
      <c r="J2" s="2">
        <v>-43</v>
      </c>
      <c r="K2" s="2">
        <v>-40</v>
      </c>
      <c r="L2" s="2">
        <v>-44.2</v>
      </c>
      <c r="M2" s="2">
        <v>-52.6</v>
      </c>
      <c r="N2" s="2">
        <v>-61</v>
      </c>
      <c r="O2" s="2">
        <v>-63.4</v>
      </c>
      <c r="P2" s="2">
        <v>-66.8</v>
      </c>
      <c r="Q2" s="2">
        <v>-70.5</v>
      </c>
      <c r="R2" s="2">
        <v>-77.5</v>
      </c>
      <c r="S2" s="2">
        <v>-74.400000000000006</v>
      </c>
      <c r="T2" s="2" t="s">
        <v>20</v>
      </c>
    </row>
    <row r="3" spans="1:20">
      <c r="A3" t="s">
        <v>25</v>
      </c>
      <c r="B3" s="2" t="s">
        <v>19</v>
      </c>
      <c r="C3" s="2" t="s">
        <v>19</v>
      </c>
      <c r="D3" s="2">
        <f t="shared" ref="D3:S3" si="0">D2+40</f>
        <v>-40</v>
      </c>
      <c r="E3" s="2">
        <f t="shared" si="0"/>
        <v>-33.799999999999997</v>
      </c>
      <c r="F3" s="2">
        <f t="shared" si="0"/>
        <v>-34</v>
      </c>
      <c r="G3" s="2">
        <f t="shared" si="0"/>
        <v>-26.799999999999997</v>
      </c>
      <c r="H3" s="2">
        <f t="shared" si="0"/>
        <v>-17.799999999999997</v>
      </c>
      <c r="I3" s="2">
        <f t="shared" si="0"/>
        <v>-9.7999999999999972</v>
      </c>
      <c r="J3" s="2">
        <f t="shared" si="0"/>
        <v>-3</v>
      </c>
      <c r="K3" s="2">
        <f t="shared" si="0"/>
        <v>0</v>
      </c>
      <c r="L3" s="2">
        <f t="shared" si="0"/>
        <v>-4.2000000000000028</v>
      </c>
      <c r="M3" s="2">
        <f t="shared" si="0"/>
        <v>-12.600000000000001</v>
      </c>
      <c r="N3" s="2">
        <f t="shared" si="0"/>
        <v>-21</v>
      </c>
      <c r="O3" s="2">
        <f t="shared" si="0"/>
        <v>-23.4</v>
      </c>
      <c r="P3" s="2">
        <f t="shared" si="0"/>
        <v>-26.799999999999997</v>
      </c>
      <c r="Q3" s="2">
        <f t="shared" si="0"/>
        <v>-30.5</v>
      </c>
      <c r="R3" s="2">
        <f t="shared" si="0"/>
        <v>-37.5</v>
      </c>
      <c r="S3" s="2">
        <f t="shared" si="0"/>
        <v>-34.400000000000006</v>
      </c>
      <c r="T3" s="2" t="s">
        <v>20</v>
      </c>
    </row>
    <row r="4" spans="1:20">
      <c r="A4" t="s">
        <v>1</v>
      </c>
      <c r="B4" s="2" t="s">
        <v>20</v>
      </c>
      <c r="C4" s="2" t="s">
        <v>20</v>
      </c>
      <c r="D4" s="3">
        <f>10^(D3/20)</f>
        <v>0.01</v>
      </c>
      <c r="E4" s="3">
        <f t="shared" ref="E4:S4" si="1">10^(E3/20)</f>
        <v>2.0417379446695288E-2</v>
      </c>
      <c r="F4" s="3">
        <f t="shared" si="1"/>
        <v>1.9952623149688792E-2</v>
      </c>
      <c r="G4" s="3">
        <f t="shared" si="1"/>
        <v>4.5708818961487499E-2</v>
      </c>
      <c r="H4" s="3">
        <f t="shared" si="1"/>
        <v>0.12882495516931339</v>
      </c>
      <c r="I4" s="3">
        <f t="shared" si="1"/>
        <v>0.32359365692962838</v>
      </c>
      <c r="J4" s="3">
        <f t="shared" si="1"/>
        <v>0.70794578438413791</v>
      </c>
      <c r="K4" s="3">
        <f t="shared" si="1"/>
        <v>1</v>
      </c>
      <c r="L4" s="3">
        <f t="shared" si="1"/>
        <v>0.61659500186148197</v>
      </c>
      <c r="M4" s="3">
        <f t="shared" si="1"/>
        <v>0.23442288153199214</v>
      </c>
      <c r="N4" s="3">
        <f t="shared" si="1"/>
        <v>8.9125093813374537E-2</v>
      </c>
      <c r="O4" s="3">
        <f t="shared" si="1"/>
        <v>6.7608297539198184E-2</v>
      </c>
      <c r="P4" s="3">
        <f t="shared" si="1"/>
        <v>4.5708818961487499E-2</v>
      </c>
      <c r="Q4" s="3">
        <f t="shared" si="1"/>
        <v>2.9853826189179596E-2</v>
      </c>
      <c r="R4" s="3">
        <f t="shared" si="1"/>
        <v>1.333521432163323E-2</v>
      </c>
      <c r="S4" s="3">
        <f t="shared" si="1"/>
        <v>1.9054607179632456E-2</v>
      </c>
      <c r="T4" s="2" t="s">
        <v>20</v>
      </c>
    </row>
    <row r="6" spans="1:20">
      <c r="B6">
        <v>74.2</v>
      </c>
      <c r="C6">
        <v>75</v>
      </c>
      <c r="D6">
        <v>75.5</v>
      </c>
      <c r="E6">
        <v>70.5</v>
      </c>
      <c r="F6">
        <v>63.4</v>
      </c>
      <c r="G6">
        <v>57.2</v>
      </c>
      <c r="H6">
        <v>51.6</v>
      </c>
      <c r="I6">
        <v>46</v>
      </c>
      <c r="J6">
        <v>41.8</v>
      </c>
      <c r="K6">
        <v>40</v>
      </c>
      <c r="L6">
        <v>41</v>
      </c>
      <c r="M6">
        <v>45</v>
      </c>
      <c r="N6">
        <v>50</v>
      </c>
      <c r="O6">
        <v>55</v>
      </c>
      <c r="P6">
        <v>61</v>
      </c>
      <c r="Q6">
        <v>69</v>
      </c>
      <c r="R6">
        <v>77.5</v>
      </c>
      <c r="S6">
        <v>73.8</v>
      </c>
      <c r="T6">
        <v>76.2</v>
      </c>
    </row>
    <row r="7" spans="1:20" ht="15.15">
      <c r="B7" s="5">
        <f ca="1">RAND()</f>
        <v>0.98637362427309061</v>
      </c>
      <c r="C7" s="5">
        <f t="shared" ref="C7:T7" ca="1" si="2">RAND()</f>
        <v>0.42219729894513736</v>
      </c>
      <c r="D7" s="5">
        <f t="shared" ca="1" si="2"/>
        <v>0.42632721280371455</v>
      </c>
      <c r="E7" s="5">
        <f t="shared" ca="1" si="2"/>
        <v>0.11969561368987136</v>
      </c>
      <c r="F7" s="5">
        <f t="shared" ca="1" si="2"/>
        <v>0.343345206485141</v>
      </c>
      <c r="G7" s="5">
        <f t="shared" ca="1" si="2"/>
        <v>0.87123826368356683</v>
      </c>
      <c r="H7" s="5">
        <f t="shared" ca="1" si="2"/>
        <v>0.35497613791204174</v>
      </c>
      <c r="I7" s="5">
        <f t="shared" ca="1" si="2"/>
        <v>0.87537654098161255</v>
      </c>
      <c r="J7" s="5">
        <f t="shared" ca="1" si="2"/>
        <v>0.16709712971981405</v>
      </c>
      <c r="K7" s="5">
        <f t="shared" ca="1" si="2"/>
        <v>0.74484957082926229</v>
      </c>
      <c r="L7" s="5">
        <f t="shared" ca="1" si="2"/>
        <v>0.24354912155910136</v>
      </c>
      <c r="M7" s="5">
        <f t="shared" ca="1" si="2"/>
        <v>0.92340141911349416</v>
      </c>
      <c r="N7" s="5">
        <f t="shared" ca="1" si="2"/>
        <v>0.98196513494696558</v>
      </c>
      <c r="O7" s="5">
        <f t="shared" ca="1" si="2"/>
        <v>0.3116343251837006</v>
      </c>
      <c r="P7" s="5">
        <f t="shared" ca="1" si="2"/>
        <v>2.4286910513434345E-2</v>
      </c>
      <c r="Q7" s="5">
        <f t="shared" ca="1" si="2"/>
        <v>0.28562350325272212</v>
      </c>
      <c r="R7" s="5">
        <f t="shared" ca="1" si="2"/>
        <v>0.30748081587469944</v>
      </c>
      <c r="S7" s="5">
        <f t="shared" ca="1" si="2"/>
        <v>0.73402012184818044</v>
      </c>
      <c r="T7" s="5">
        <f t="shared" ca="1" si="2"/>
        <v>0.45783278123606075</v>
      </c>
    </row>
    <row r="8" spans="1:20">
      <c r="B8">
        <f>-B6</f>
        <v>-74.2</v>
      </c>
      <c r="C8">
        <f t="shared" ref="C8:T8" si="3">-C6</f>
        <v>-75</v>
      </c>
      <c r="D8">
        <f t="shared" si="3"/>
        <v>-75.5</v>
      </c>
      <c r="E8">
        <f t="shared" si="3"/>
        <v>-70.5</v>
      </c>
      <c r="F8">
        <f t="shared" si="3"/>
        <v>-63.4</v>
      </c>
      <c r="G8">
        <f t="shared" si="3"/>
        <v>-57.2</v>
      </c>
      <c r="H8">
        <f t="shared" si="3"/>
        <v>-51.6</v>
      </c>
      <c r="I8">
        <f t="shared" si="3"/>
        <v>-46</v>
      </c>
      <c r="J8">
        <f t="shared" si="3"/>
        <v>-41.8</v>
      </c>
      <c r="K8">
        <f t="shared" si="3"/>
        <v>-40</v>
      </c>
      <c r="L8">
        <f t="shared" si="3"/>
        <v>-41</v>
      </c>
      <c r="M8">
        <f t="shared" si="3"/>
        <v>-45</v>
      </c>
      <c r="N8">
        <f t="shared" si="3"/>
        <v>-50</v>
      </c>
      <c r="O8">
        <f t="shared" si="3"/>
        <v>-55</v>
      </c>
      <c r="P8">
        <f t="shared" si="3"/>
        <v>-61</v>
      </c>
      <c r="Q8">
        <f t="shared" si="3"/>
        <v>-69</v>
      </c>
      <c r="R8">
        <f t="shared" si="3"/>
        <v>-77.5</v>
      </c>
      <c r="S8">
        <f t="shared" si="3"/>
        <v>-73.8</v>
      </c>
      <c r="T8">
        <f t="shared" si="3"/>
        <v>-76.2</v>
      </c>
    </row>
    <row r="9" spans="1:20">
      <c r="B9">
        <f ca="1">1.2*B7</f>
        <v>1.1836483491277088</v>
      </c>
      <c r="C9">
        <f t="shared" ref="C9:T9" ca="1" si="4">0.3*C7</f>
        <v>0.1266591896835412</v>
      </c>
      <c r="D9">
        <f t="shared" ca="1" si="4"/>
        <v>0.12789816384111435</v>
      </c>
      <c r="E9">
        <f t="shared" ca="1" si="4"/>
        <v>3.5908684106961408E-2</v>
      </c>
      <c r="F9">
        <f t="shared" ca="1" si="4"/>
        <v>0.10300356194554229</v>
      </c>
      <c r="G9">
        <f t="shared" ca="1" si="4"/>
        <v>0.26137147910507003</v>
      </c>
      <c r="H9">
        <f t="shared" ca="1" si="4"/>
        <v>0.10649284137361252</v>
      </c>
      <c r="I9">
        <f t="shared" ca="1" si="4"/>
        <v>0.26261296229448378</v>
      </c>
      <c r="J9">
        <f t="shared" ca="1" si="4"/>
        <v>5.0129138915944213E-2</v>
      </c>
      <c r="K9">
        <f t="shared" ca="1" si="4"/>
        <v>0.22345487124877869</v>
      </c>
      <c r="L9">
        <f t="shared" ca="1" si="4"/>
        <v>7.3064736467730401E-2</v>
      </c>
      <c r="M9">
        <f t="shared" ca="1" si="4"/>
        <v>0.27702042573404823</v>
      </c>
      <c r="N9">
        <f t="shared" ca="1" si="4"/>
        <v>0.29458954048408964</v>
      </c>
      <c r="O9">
        <f t="shared" ca="1" si="4"/>
        <v>9.349029755511018E-2</v>
      </c>
      <c r="P9">
        <f t="shared" ca="1" si="4"/>
        <v>7.286073154030303E-3</v>
      </c>
      <c r="Q9">
        <f t="shared" ca="1" si="4"/>
        <v>8.5687050975816637E-2</v>
      </c>
      <c r="R9">
        <f t="shared" ca="1" si="4"/>
        <v>9.2244244762409833E-2</v>
      </c>
      <c r="S9">
        <f t="shared" ca="1" si="4"/>
        <v>0.22020603655445412</v>
      </c>
      <c r="T9">
        <f t="shared" ca="1" si="4"/>
        <v>0.13734983437081821</v>
      </c>
    </row>
    <row r="10" spans="1:20">
      <c r="B10">
        <f ca="1">B8-B9</f>
        <v>-75.383648349127711</v>
      </c>
      <c r="C10">
        <f t="shared" ref="C10:T10" ca="1" si="5">C8+C9</f>
        <v>-74.873340810316463</v>
      </c>
      <c r="D10">
        <f t="shared" ca="1" si="5"/>
        <v>-75.37210183615889</v>
      </c>
      <c r="E10">
        <f t="shared" ca="1" si="5"/>
        <v>-70.464091315893043</v>
      </c>
      <c r="F10">
        <f t="shared" ca="1" si="5"/>
        <v>-63.296996438054457</v>
      </c>
      <c r="G10">
        <f t="shared" ca="1" si="5"/>
        <v>-56.93862852089493</v>
      </c>
      <c r="H10">
        <f t="shared" ca="1" si="5"/>
        <v>-51.493507158626386</v>
      </c>
      <c r="I10">
        <f t="shared" ca="1" si="5"/>
        <v>-45.737387037705517</v>
      </c>
      <c r="J10">
        <f t="shared" ca="1" si="5"/>
        <v>-41.749870861084055</v>
      </c>
      <c r="K10">
        <f t="shared" ca="1" si="5"/>
        <v>-39.776545128751224</v>
      </c>
      <c r="L10">
        <f t="shared" ca="1" si="5"/>
        <v>-40.926935263532272</v>
      </c>
      <c r="M10">
        <f t="shared" ca="1" si="5"/>
        <v>-44.722979574265949</v>
      </c>
      <c r="N10">
        <f t="shared" ca="1" si="5"/>
        <v>-49.70541045951591</v>
      </c>
      <c r="O10">
        <f t="shared" ca="1" si="5"/>
        <v>-54.906509702444893</v>
      </c>
      <c r="P10">
        <f t="shared" ca="1" si="5"/>
        <v>-60.992713926845973</v>
      </c>
      <c r="Q10">
        <f t="shared" ca="1" si="5"/>
        <v>-68.914312949024179</v>
      </c>
      <c r="R10">
        <f t="shared" ca="1" si="5"/>
        <v>-77.407755755237588</v>
      </c>
      <c r="S10">
        <f t="shared" ca="1" si="5"/>
        <v>-73.579793963445539</v>
      </c>
      <c r="T10">
        <f t="shared" ca="1" si="5"/>
        <v>-76.062650165629179</v>
      </c>
    </row>
    <row r="11" spans="1:20">
      <c r="B11">
        <f ca="1">RAND()</f>
        <v>0.52733522555113399</v>
      </c>
      <c r="C11">
        <f t="shared" ref="C11:T11" ca="1" si="6">RAND()</f>
        <v>0.31752223857707662</v>
      </c>
      <c r="D11">
        <f t="shared" ca="1" si="6"/>
        <v>0.21653592383074849</v>
      </c>
      <c r="E11">
        <f t="shared" ca="1" si="6"/>
        <v>0.26629587407357891</v>
      </c>
      <c r="F11">
        <f t="shared" ca="1" si="6"/>
        <v>0.96725930928559811</v>
      </c>
      <c r="G11">
        <f t="shared" ca="1" si="6"/>
        <v>0.28398498656863003</v>
      </c>
      <c r="H11">
        <f t="shared" ca="1" si="6"/>
        <v>0.71930267149498983</v>
      </c>
      <c r="I11">
        <f t="shared" ca="1" si="6"/>
        <v>0.94968361584956296</v>
      </c>
      <c r="J11">
        <f t="shared" ca="1" si="6"/>
        <v>0.75989003020730217</v>
      </c>
      <c r="K11">
        <f t="shared" ca="1" si="6"/>
        <v>0.31775125549284167</v>
      </c>
      <c r="L11">
        <f t="shared" ca="1" si="6"/>
        <v>0.52117903365720086</v>
      </c>
      <c r="M11">
        <f t="shared" ca="1" si="6"/>
        <v>0.38068945947295962</v>
      </c>
      <c r="N11">
        <f t="shared" ca="1" si="6"/>
        <v>0.1100465330582987</v>
      </c>
      <c r="O11">
        <f t="shared" ca="1" si="6"/>
        <v>0.55777249960178577</v>
      </c>
      <c r="P11">
        <f t="shared" ca="1" si="6"/>
        <v>0.58502419374292824</v>
      </c>
      <c r="Q11">
        <f t="shared" ca="1" si="6"/>
        <v>0.39266730765603586</v>
      </c>
      <c r="R11">
        <f t="shared" ca="1" si="6"/>
        <v>0.87497326620514393</v>
      </c>
      <c r="S11">
        <f t="shared" ca="1" si="6"/>
        <v>0.86864869366520392</v>
      </c>
      <c r="T11">
        <f t="shared" ca="1" si="6"/>
        <v>0.87115139405756903</v>
      </c>
    </row>
    <row r="12" spans="1:20">
      <c r="B12">
        <f ca="1">3*B11</f>
        <v>1.5820056766534019</v>
      </c>
      <c r="C12">
        <f t="shared" ref="C12:T12" ca="1" si="7">0.3*C11</f>
        <v>9.5256671573122981E-2</v>
      </c>
      <c r="D12">
        <f t="shared" ca="1" si="7"/>
        <v>6.4960777149224547E-2</v>
      </c>
      <c r="E12">
        <f t="shared" ca="1" si="7"/>
        <v>7.9888762222073667E-2</v>
      </c>
      <c r="F12">
        <f t="shared" ca="1" si="7"/>
        <v>0.2901777927856794</v>
      </c>
      <c r="G12">
        <f t="shared" ca="1" si="7"/>
        <v>8.5195495970589008E-2</v>
      </c>
      <c r="H12">
        <f t="shared" ca="1" si="7"/>
        <v>0.21579080144849694</v>
      </c>
      <c r="I12">
        <f t="shared" ca="1" si="7"/>
        <v>0.28490508475486886</v>
      </c>
      <c r="J12">
        <f t="shared" ca="1" si="7"/>
        <v>0.22796700906219064</v>
      </c>
      <c r="K12">
        <f t="shared" ca="1" si="7"/>
        <v>9.5325376647852497E-2</v>
      </c>
      <c r="L12">
        <f t="shared" ca="1" si="7"/>
        <v>0.15635371009716026</v>
      </c>
      <c r="M12">
        <f t="shared" ca="1" si="7"/>
        <v>0.11420683784188788</v>
      </c>
      <c r="N12">
        <f t="shared" ca="1" si="7"/>
        <v>3.3013959917489608E-2</v>
      </c>
      <c r="O12">
        <f t="shared" ca="1" si="7"/>
        <v>0.16733174988053573</v>
      </c>
      <c r="P12">
        <f t="shared" ca="1" si="7"/>
        <v>0.17550725812287846</v>
      </c>
      <c r="Q12">
        <f t="shared" ca="1" si="7"/>
        <v>0.11780019229681075</v>
      </c>
      <c r="R12">
        <f t="shared" ca="1" si="7"/>
        <v>0.26249197986154316</v>
      </c>
      <c r="S12">
        <f t="shared" ca="1" si="7"/>
        <v>0.26059460809956114</v>
      </c>
      <c r="T12">
        <f t="shared" ca="1" si="7"/>
        <v>0.2613454182172707</v>
      </c>
    </row>
    <row r="13" spans="1:20">
      <c r="B13">
        <f ca="1">B10-B12</f>
        <v>-76.965654025781106</v>
      </c>
      <c r="C13">
        <f t="shared" ref="C13:T13" ca="1" si="8">C10-C12</f>
        <v>-74.968597481889589</v>
      </c>
      <c r="D13">
        <f t="shared" ca="1" si="8"/>
        <v>-75.437062613308115</v>
      </c>
      <c r="E13">
        <f t="shared" ca="1" si="8"/>
        <v>-70.543980078115112</v>
      </c>
      <c r="F13">
        <f t="shared" ca="1" si="8"/>
        <v>-63.587174230840134</v>
      </c>
      <c r="G13">
        <f t="shared" ca="1" si="8"/>
        <v>-57.023824016865518</v>
      </c>
      <c r="H13">
        <f t="shared" ca="1" si="8"/>
        <v>-51.709297960074885</v>
      </c>
      <c r="I13">
        <f t="shared" ca="1" si="8"/>
        <v>-46.022292122460385</v>
      </c>
      <c r="J13">
        <f t="shared" ca="1" si="8"/>
        <v>-41.977837870146246</v>
      </c>
      <c r="K13">
        <f t="shared" ca="1" si="8"/>
        <v>-39.871870505399073</v>
      </c>
      <c r="L13">
        <f t="shared" ca="1" si="8"/>
        <v>-41.083288973629429</v>
      </c>
      <c r="M13">
        <f t="shared" ca="1" si="8"/>
        <v>-44.83718641210784</v>
      </c>
      <c r="N13">
        <f t="shared" ca="1" si="8"/>
        <v>-49.7384244194334</v>
      </c>
      <c r="O13">
        <f t="shared" ca="1" si="8"/>
        <v>-55.073841452325432</v>
      </c>
      <c r="P13">
        <f t="shared" ca="1" si="8"/>
        <v>-61.16822118496885</v>
      </c>
      <c r="Q13">
        <f t="shared" ca="1" si="8"/>
        <v>-69.032113141320991</v>
      </c>
      <c r="R13">
        <f t="shared" ca="1" si="8"/>
        <v>-77.670247735099124</v>
      </c>
      <c r="S13">
        <f t="shared" ca="1" si="8"/>
        <v>-73.840388571545105</v>
      </c>
      <c r="T13">
        <f t="shared" ca="1" si="8"/>
        <v>-76.323995583846454</v>
      </c>
    </row>
    <row r="14" spans="1:20">
      <c r="B14">
        <f ca="1">B13-1</f>
        <v>-77.965654025781106</v>
      </c>
      <c r="C14">
        <f t="shared" ref="C14:T14" ca="1" si="9">C13-1</f>
        <v>-75.968597481889589</v>
      </c>
      <c r="D14">
        <f t="shared" ca="1" si="9"/>
        <v>-76.437062613308115</v>
      </c>
      <c r="E14">
        <f t="shared" ca="1" si="9"/>
        <v>-71.543980078115112</v>
      </c>
      <c r="F14">
        <f t="shared" ca="1" si="9"/>
        <v>-64.587174230840134</v>
      </c>
      <c r="G14">
        <f t="shared" ca="1" si="9"/>
        <v>-58.023824016865518</v>
      </c>
      <c r="H14">
        <f t="shared" ca="1" si="9"/>
        <v>-52.709297960074885</v>
      </c>
      <c r="I14">
        <f t="shared" ca="1" si="9"/>
        <v>-47.022292122460385</v>
      </c>
      <c r="J14">
        <f t="shared" ca="1" si="9"/>
        <v>-42.977837870146246</v>
      </c>
      <c r="K14">
        <f t="shared" ca="1" si="9"/>
        <v>-40.871870505399073</v>
      </c>
      <c r="L14">
        <f t="shared" ca="1" si="9"/>
        <v>-42.083288973629429</v>
      </c>
      <c r="M14">
        <f t="shared" ca="1" si="9"/>
        <v>-45.83718641210784</v>
      </c>
      <c r="N14">
        <f t="shared" ca="1" si="9"/>
        <v>-50.7384244194334</v>
      </c>
      <c r="O14">
        <f t="shared" ca="1" si="9"/>
        <v>-56.073841452325432</v>
      </c>
      <c r="P14">
        <f t="shared" ca="1" si="9"/>
        <v>-62.16822118496885</v>
      </c>
      <c r="Q14">
        <f t="shared" ca="1" si="9"/>
        <v>-70.032113141320991</v>
      </c>
      <c r="R14">
        <f t="shared" ca="1" si="9"/>
        <v>-78.670247735099124</v>
      </c>
      <c r="S14">
        <f t="shared" ca="1" si="9"/>
        <v>-74.840388571545105</v>
      </c>
      <c r="T14">
        <f t="shared" ca="1" si="9"/>
        <v>-77.323995583846454</v>
      </c>
    </row>
    <row r="16" spans="1:20">
      <c r="B16" s="3">
        <v>-77.096393918821974</v>
      </c>
      <c r="C16" s="3">
        <v>-77.179503295857003</v>
      </c>
      <c r="D16" s="3">
        <v>-76.603849722071701</v>
      </c>
      <c r="E16" s="3">
        <v>-71.494444922146215</v>
      </c>
      <c r="F16" s="3">
        <v>-64.426144364577738</v>
      </c>
      <c r="G16" s="3">
        <v>-58.380932678230863</v>
      </c>
      <c r="H16" s="3">
        <v>-53.237724410864999</v>
      </c>
      <c r="I16" s="3">
        <v>-47.030027898377867</v>
      </c>
      <c r="J16" s="3">
        <v>-42.796715473862385</v>
      </c>
      <c r="K16" s="3">
        <v>-40</v>
      </c>
      <c r="L16" s="3">
        <v>-41.84208232705658</v>
      </c>
      <c r="M16" s="3">
        <v>-46.139693611329839</v>
      </c>
      <c r="N16" s="3">
        <v>-51.335775640948597</v>
      </c>
      <c r="O16" s="3">
        <v>-56.007744296038467</v>
      </c>
      <c r="P16" s="3">
        <v>-62.216851882375792</v>
      </c>
      <c r="Q16" s="3">
        <v>-68.082578923209894</v>
      </c>
      <c r="R16" s="3">
        <v>-78.498935338052419</v>
      </c>
      <c r="S16" s="3">
        <v>-74.744115678679478</v>
      </c>
      <c r="T16" s="3">
        <v>-79.196308172237494</v>
      </c>
    </row>
    <row r="17" spans="2:37">
      <c r="B17" s="3">
        <f>B16+40</f>
        <v>-37.096393918821974</v>
      </c>
      <c r="C17" s="3">
        <f t="shared" ref="C17:T17" si="10">C16+40</f>
        <v>-37.179503295857003</v>
      </c>
      <c r="D17" s="3">
        <f t="shared" si="10"/>
        <v>-36.603849722071701</v>
      </c>
      <c r="E17" s="3">
        <f t="shared" si="10"/>
        <v>-31.494444922146215</v>
      </c>
      <c r="F17" s="3">
        <f t="shared" si="10"/>
        <v>-24.426144364577738</v>
      </c>
      <c r="G17" s="3">
        <f t="shared" si="10"/>
        <v>-18.380932678230863</v>
      </c>
      <c r="H17" s="3">
        <f t="shared" si="10"/>
        <v>-13.237724410864999</v>
      </c>
      <c r="I17" s="3">
        <f t="shared" si="10"/>
        <v>-7.0300278983778668</v>
      </c>
      <c r="J17" s="3">
        <f t="shared" si="10"/>
        <v>-2.7967154738623847</v>
      </c>
      <c r="K17" s="3">
        <f t="shared" si="10"/>
        <v>0</v>
      </c>
      <c r="L17" s="3">
        <f t="shared" si="10"/>
        <v>-1.8420823270565805</v>
      </c>
      <c r="M17" s="3">
        <f t="shared" si="10"/>
        <v>-6.1396936113298395</v>
      </c>
      <c r="N17" s="3">
        <f t="shared" si="10"/>
        <v>-11.335775640948597</v>
      </c>
      <c r="O17" s="3">
        <f t="shared" si="10"/>
        <v>-16.007744296038467</v>
      </c>
      <c r="P17" s="3">
        <f t="shared" si="10"/>
        <v>-22.216851882375792</v>
      </c>
      <c r="Q17" s="3">
        <f t="shared" si="10"/>
        <v>-28.082578923209894</v>
      </c>
      <c r="R17" s="3">
        <f t="shared" si="10"/>
        <v>-38.498935338052419</v>
      </c>
      <c r="S17" s="3">
        <f t="shared" si="10"/>
        <v>-34.744115678679478</v>
      </c>
      <c r="T17" s="3">
        <f t="shared" si="10"/>
        <v>-39.196308172237494</v>
      </c>
    </row>
    <row r="18" spans="2:37">
      <c r="B18" s="6">
        <f>10^(B17/20)</f>
        <v>1.3969482052958043E-2</v>
      </c>
      <c r="C18" s="6">
        <f t="shared" ref="C18:T18" si="11">10^(C17/20)</f>
        <v>1.3836455007233853E-2</v>
      </c>
      <c r="D18" s="6">
        <f t="shared" si="11"/>
        <v>1.4784529694647162E-2</v>
      </c>
      <c r="E18" s="6">
        <f t="shared" si="11"/>
        <v>2.6624272760298075E-2</v>
      </c>
      <c r="F18" s="6">
        <f t="shared" si="11"/>
        <v>6.0074861989845608E-2</v>
      </c>
      <c r="G18" s="6">
        <f t="shared" si="11"/>
        <v>0.12049065523072436</v>
      </c>
      <c r="H18" s="6">
        <f t="shared" si="11"/>
        <v>0.21782803784865407</v>
      </c>
      <c r="I18" s="6">
        <f t="shared" si="11"/>
        <v>0.44514203315746237</v>
      </c>
      <c r="J18" s="6">
        <f t="shared" si="11"/>
        <v>0.72470995374591973</v>
      </c>
      <c r="K18" s="6">
        <f t="shared" si="11"/>
        <v>1</v>
      </c>
      <c r="L18" s="6">
        <f t="shared" si="11"/>
        <v>0.80890195239641294</v>
      </c>
      <c r="M18" s="6">
        <f t="shared" si="11"/>
        <v>0.49319120062209415</v>
      </c>
      <c r="N18" s="6">
        <f t="shared" si="11"/>
        <v>0.27115100468755826</v>
      </c>
      <c r="O18" s="6">
        <f t="shared" si="11"/>
        <v>0.15834807393281974</v>
      </c>
      <c r="P18" s="6">
        <f t="shared" si="11"/>
        <v>7.7474254494787426E-2</v>
      </c>
      <c r="Q18" s="6">
        <f t="shared" si="11"/>
        <v>3.9434020133722637E-2</v>
      </c>
      <c r="R18" s="6">
        <f t="shared" si="11"/>
        <v>1.1886479155244328E-2</v>
      </c>
      <c r="S18" s="6">
        <f t="shared" si="11"/>
        <v>1.8314464132953276E-2</v>
      </c>
      <c r="T18" s="6">
        <f t="shared" si="11"/>
        <v>1.096944339418497E-2</v>
      </c>
    </row>
    <row r="25" spans="2:37">
      <c r="B25">
        <v>-180</v>
      </c>
      <c r="C25">
        <v>-170</v>
      </c>
      <c r="D25">
        <v>-160</v>
      </c>
      <c r="E25">
        <v>-150</v>
      </c>
      <c r="F25">
        <v>-140</v>
      </c>
      <c r="G25">
        <v>-130</v>
      </c>
      <c r="H25">
        <v>-120</v>
      </c>
      <c r="I25">
        <v>-110</v>
      </c>
      <c r="J25">
        <v>-100</v>
      </c>
      <c r="K25">
        <v>-90</v>
      </c>
      <c r="L25">
        <v>-80</v>
      </c>
      <c r="M25">
        <v>-70</v>
      </c>
      <c r="N25">
        <v>-60</v>
      </c>
      <c r="O25">
        <v>-50</v>
      </c>
      <c r="P25">
        <v>-40</v>
      </c>
      <c r="Q25">
        <v>-30</v>
      </c>
      <c r="R25">
        <v>-20</v>
      </c>
      <c r="S25">
        <v>-10</v>
      </c>
      <c r="T25">
        <v>0</v>
      </c>
      <c r="U25">
        <v>10</v>
      </c>
      <c r="V25">
        <v>20</v>
      </c>
      <c r="W25">
        <v>30</v>
      </c>
      <c r="X25">
        <v>40</v>
      </c>
      <c r="Y25">
        <v>50</v>
      </c>
      <c r="Z25">
        <v>60</v>
      </c>
      <c r="AA25">
        <v>70</v>
      </c>
      <c r="AB25">
        <v>80</v>
      </c>
      <c r="AC25">
        <v>90</v>
      </c>
      <c r="AD25">
        <v>100</v>
      </c>
      <c r="AE25">
        <v>110</v>
      </c>
      <c r="AF25">
        <v>120</v>
      </c>
      <c r="AG25">
        <v>130</v>
      </c>
      <c r="AH25">
        <v>140</v>
      </c>
      <c r="AI25">
        <v>150</v>
      </c>
      <c r="AJ25">
        <v>160</v>
      </c>
      <c r="AK25">
        <v>170</v>
      </c>
    </row>
    <row r="26" spans="2:37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1.3969482052958043E-2</v>
      </c>
      <c r="L26">
        <v>1.3836455007233853E-2</v>
      </c>
      <c r="M26" s="3">
        <v>1.4784529694647162E-2</v>
      </c>
      <c r="N26" s="3">
        <v>2.6624272760298075E-2</v>
      </c>
      <c r="O26" s="3">
        <v>6.0074861989845608E-2</v>
      </c>
      <c r="P26" s="3">
        <v>0.12049065523072436</v>
      </c>
      <c r="Q26" s="3">
        <v>0.21782803784865407</v>
      </c>
      <c r="R26" s="3">
        <v>0.44514203315746237</v>
      </c>
      <c r="S26" s="3">
        <v>0.72470995374591973</v>
      </c>
      <c r="T26" s="3">
        <v>1</v>
      </c>
      <c r="U26" s="3">
        <v>0.80890195239641294</v>
      </c>
      <c r="V26" s="3">
        <v>0.49319120062209415</v>
      </c>
      <c r="W26" s="3">
        <v>0.27115100468755826</v>
      </c>
      <c r="X26" s="3">
        <v>0.15834807393281974</v>
      </c>
      <c r="Y26" s="3">
        <v>7.7474254494787426E-2</v>
      </c>
      <c r="Z26" s="3">
        <v>3.9434020133722637E-2</v>
      </c>
      <c r="AA26" s="3">
        <v>1.1886479155244328E-2</v>
      </c>
      <c r="AB26" s="3">
        <v>1.8314464132953276E-2</v>
      </c>
      <c r="AC26">
        <v>1.096944339418497E-2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9" spans="2:37">
      <c r="B29">
        <v>-180</v>
      </c>
      <c r="C29">
        <v>-170</v>
      </c>
      <c r="D29">
        <v>-160</v>
      </c>
      <c r="E29">
        <v>-150</v>
      </c>
      <c r="F29">
        <v>-140</v>
      </c>
      <c r="G29">
        <v>-130</v>
      </c>
      <c r="H29">
        <v>-120</v>
      </c>
      <c r="I29">
        <v>-110</v>
      </c>
      <c r="J29">
        <v>-100</v>
      </c>
      <c r="K29">
        <v>-90</v>
      </c>
      <c r="L29">
        <v>-80</v>
      </c>
      <c r="M29">
        <v>-70</v>
      </c>
      <c r="N29">
        <v>-60</v>
      </c>
      <c r="O29">
        <v>-50</v>
      </c>
      <c r="P29">
        <v>-40</v>
      </c>
      <c r="Q29">
        <v>-30</v>
      </c>
      <c r="R29">
        <v>-20</v>
      </c>
      <c r="S29">
        <v>-10</v>
      </c>
      <c r="T29">
        <v>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2:37">
      <c r="N30">
        <v>2.1134890398366458E-2</v>
      </c>
      <c r="O30">
        <v>1.3803842646028837E-2</v>
      </c>
      <c r="P30">
        <v>3.548133892335753E-2</v>
      </c>
      <c r="Q30">
        <v>5.4325033149243328E-2</v>
      </c>
      <c r="R30">
        <v>0.20892961308540392</v>
      </c>
      <c r="S30">
        <v>0.72443596007499034</v>
      </c>
      <c r="T30">
        <v>1</v>
      </c>
      <c r="U30">
        <v>0.63095734448019325</v>
      </c>
      <c r="V30">
        <v>0.27542287033381652</v>
      </c>
      <c r="W30">
        <v>4.3151907682776533E-2</v>
      </c>
      <c r="X30">
        <v>2.511886431509578E-2</v>
      </c>
      <c r="Y30">
        <v>2.7542287033381647E-2</v>
      </c>
      <c r="Z30">
        <v>1.1748975549395304E-2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7BE2-1AE2-4B3E-8C92-15D70A3B8AA1}">
  <dimension ref="A1:AK12"/>
  <sheetViews>
    <sheetView topLeftCell="N1" zoomScale="70" zoomScaleNormal="70" workbookViewId="0">
      <selection activeCell="B11" sqref="B11:AK12"/>
    </sheetView>
  </sheetViews>
  <sheetFormatPr defaultRowHeight="13.95"/>
  <cols>
    <col min="1" max="1" width="26.77734375" bestFit="1" customWidth="1"/>
    <col min="2" max="2" width="7.5546875" bestFit="1" customWidth="1"/>
    <col min="3" max="14" width="6.5546875" bestFit="1" customWidth="1"/>
  </cols>
  <sheetData>
    <row r="1" spans="1:37">
      <c r="A1" t="s">
        <v>21</v>
      </c>
      <c r="B1">
        <v>-60</v>
      </c>
      <c r="C1">
        <v>-50</v>
      </c>
      <c r="D1">
        <v>-40</v>
      </c>
      <c r="E1">
        <v>-30</v>
      </c>
      <c r="F1">
        <v>-20</v>
      </c>
      <c r="G1">
        <v>-10</v>
      </c>
      <c r="H1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</row>
    <row r="2" spans="1:37">
      <c r="A2" t="s">
        <v>13</v>
      </c>
      <c r="B2" s="2">
        <v>-68.599999999999994</v>
      </c>
      <c r="C2" s="2">
        <v>-66.2</v>
      </c>
      <c r="D2" s="2">
        <v>-65.5</v>
      </c>
      <c r="E2" s="2">
        <v>-65.2</v>
      </c>
      <c r="F2" s="2">
        <v>-58.6</v>
      </c>
      <c r="G2" s="2">
        <v>-51.5</v>
      </c>
      <c r="H2" s="2">
        <v>-50</v>
      </c>
      <c r="I2" s="2">
        <v>-51.5</v>
      </c>
      <c r="J2" s="2">
        <v>-57.2</v>
      </c>
      <c r="K2" s="2">
        <v>-65</v>
      </c>
      <c r="L2" s="2">
        <v>-66</v>
      </c>
      <c r="M2" s="2">
        <v>-66.2</v>
      </c>
      <c r="N2" s="2">
        <v>-69</v>
      </c>
    </row>
    <row r="3" spans="1:37">
      <c r="A3" t="s">
        <v>25</v>
      </c>
      <c r="B3" s="2">
        <f>B2+50</f>
        <v>-18.599999999999994</v>
      </c>
      <c r="C3" s="2">
        <f t="shared" ref="C3:N3" si="0">C2+50</f>
        <v>-16.200000000000003</v>
      </c>
      <c r="D3" s="2">
        <f t="shared" si="0"/>
        <v>-15.5</v>
      </c>
      <c r="E3" s="2">
        <f t="shared" si="0"/>
        <v>-15.200000000000003</v>
      </c>
      <c r="F3" s="2">
        <f t="shared" si="0"/>
        <v>-8.6000000000000014</v>
      </c>
      <c r="G3" s="2">
        <f t="shared" si="0"/>
        <v>-1.5</v>
      </c>
      <c r="H3" s="2">
        <f t="shared" si="0"/>
        <v>0</v>
      </c>
      <c r="I3" s="2">
        <f t="shared" si="0"/>
        <v>-1.5</v>
      </c>
      <c r="J3" s="2">
        <f t="shared" si="0"/>
        <v>-7.2000000000000028</v>
      </c>
      <c r="K3" s="2">
        <f t="shared" si="0"/>
        <v>-15</v>
      </c>
      <c r="L3" s="2">
        <f t="shared" si="0"/>
        <v>-16</v>
      </c>
      <c r="M3" s="2">
        <f t="shared" si="0"/>
        <v>-16.200000000000003</v>
      </c>
      <c r="N3" s="2">
        <f t="shared" si="0"/>
        <v>-19</v>
      </c>
    </row>
    <row r="4" spans="1:37">
      <c r="A4" t="s">
        <v>24</v>
      </c>
      <c r="B4" s="3">
        <f t="shared" ref="B4" si="1">10^(B3/20)</f>
        <v>0.117489755493953</v>
      </c>
      <c r="C4" s="3">
        <f t="shared" ref="C4" si="2">10^(C3/20)</f>
        <v>0.15488166189124805</v>
      </c>
      <c r="D4" s="3">
        <f t="shared" ref="D4" si="3">10^(D3/20)</f>
        <v>0.167880401812256</v>
      </c>
      <c r="E4" s="3">
        <f t="shared" ref="E4" si="4">10^(E3/20)</f>
        <v>0.17378008287493746</v>
      </c>
      <c r="F4" s="3">
        <f t="shared" ref="F4" si="5">10^(F3/20)</f>
        <v>0.37153522909717246</v>
      </c>
      <c r="G4" s="3">
        <f t="shared" ref="G4" si="6">10^(G3/20)</f>
        <v>0.84139514164519502</v>
      </c>
      <c r="H4" s="3">
        <f t="shared" ref="H4" si="7">10^(H3/20)</f>
        <v>1</v>
      </c>
      <c r="I4" s="3">
        <f t="shared" ref="I4" si="8">10^(I3/20)</f>
        <v>0.84139514164519502</v>
      </c>
      <c r="J4" s="3">
        <f t="shared" ref="J4" si="9">10^(J3/20)</f>
        <v>0.43651583224016577</v>
      </c>
      <c r="K4" s="3">
        <f t="shared" ref="K4" si="10">10^(K3/20)</f>
        <v>0.17782794100389224</v>
      </c>
      <c r="L4" s="3">
        <f t="shared" ref="L4" si="11">10^(L3/20)</f>
        <v>0.15848931924611132</v>
      </c>
      <c r="M4" s="3">
        <f t="shared" ref="M4" si="12">10^(M3/20)</f>
        <v>0.15488166189124805</v>
      </c>
      <c r="N4" s="3">
        <f t="shared" ref="N4" si="13">10^(N3/20)</f>
        <v>0.11220184543019632</v>
      </c>
    </row>
    <row r="6" spans="1:37">
      <c r="B6">
        <v>73.5</v>
      </c>
      <c r="C6">
        <v>77.2</v>
      </c>
      <c r="D6">
        <v>69</v>
      </c>
      <c r="E6">
        <v>65.3</v>
      </c>
      <c r="F6">
        <v>53.6</v>
      </c>
      <c r="G6">
        <v>42.8</v>
      </c>
      <c r="H6">
        <v>40</v>
      </c>
      <c r="I6">
        <v>44</v>
      </c>
      <c r="J6">
        <v>51.2</v>
      </c>
      <c r="K6">
        <v>67.3</v>
      </c>
      <c r="L6">
        <v>72</v>
      </c>
      <c r="M6">
        <v>71.2</v>
      </c>
      <c r="N6">
        <v>78.599999999999994</v>
      </c>
    </row>
    <row r="7" spans="1:37">
      <c r="B7">
        <f>-B6</f>
        <v>-73.5</v>
      </c>
      <c r="C7">
        <f t="shared" ref="C7:N7" si="14">-C6</f>
        <v>-77.2</v>
      </c>
      <c r="D7">
        <f t="shared" si="14"/>
        <v>-69</v>
      </c>
      <c r="E7">
        <f t="shared" si="14"/>
        <v>-65.3</v>
      </c>
      <c r="F7">
        <f t="shared" si="14"/>
        <v>-53.6</v>
      </c>
      <c r="G7">
        <f t="shared" si="14"/>
        <v>-42.8</v>
      </c>
      <c r="H7">
        <f t="shared" si="14"/>
        <v>-40</v>
      </c>
      <c r="I7">
        <f t="shared" si="14"/>
        <v>-44</v>
      </c>
      <c r="J7">
        <f t="shared" si="14"/>
        <v>-51.2</v>
      </c>
      <c r="K7">
        <f t="shared" si="14"/>
        <v>-67.3</v>
      </c>
      <c r="L7">
        <f t="shared" si="14"/>
        <v>-72</v>
      </c>
      <c r="M7">
        <f t="shared" si="14"/>
        <v>-71.2</v>
      </c>
      <c r="N7">
        <f t="shared" si="14"/>
        <v>-78.599999999999994</v>
      </c>
    </row>
    <row r="8" spans="1:37">
      <c r="B8">
        <f>B7+40</f>
        <v>-33.5</v>
      </c>
      <c r="C8">
        <f t="shared" ref="C8:N8" si="15">C7+40</f>
        <v>-37.200000000000003</v>
      </c>
      <c r="D8">
        <f t="shared" si="15"/>
        <v>-29</v>
      </c>
      <c r="E8">
        <f t="shared" si="15"/>
        <v>-25.299999999999997</v>
      </c>
      <c r="F8">
        <f t="shared" si="15"/>
        <v>-13.600000000000001</v>
      </c>
      <c r="G8">
        <f t="shared" si="15"/>
        <v>-2.7999999999999972</v>
      </c>
      <c r="H8">
        <f t="shared" si="15"/>
        <v>0</v>
      </c>
      <c r="I8">
        <f t="shared" si="15"/>
        <v>-4</v>
      </c>
      <c r="J8">
        <f t="shared" si="15"/>
        <v>-11.200000000000003</v>
      </c>
      <c r="K8">
        <f t="shared" si="15"/>
        <v>-27.299999999999997</v>
      </c>
      <c r="L8">
        <f t="shared" si="15"/>
        <v>-32</v>
      </c>
      <c r="M8">
        <f t="shared" si="15"/>
        <v>-31.200000000000003</v>
      </c>
      <c r="N8">
        <f t="shared" si="15"/>
        <v>-38.599999999999994</v>
      </c>
    </row>
    <row r="9" spans="1:37">
      <c r="B9">
        <f>10^(B8/20)</f>
        <v>2.1134890398366458E-2</v>
      </c>
      <c r="C9">
        <f t="shared" ref="C9:N9" si="16">10^(C8/20)</f>
        <v>1.3803842646028837E-2</v>
      </c>
      <c r="D9">
        <f t="shared" si="16"/>
        <v>3.548133892335753E-2</v>
      </c>
      <c r="E9">
        <f t="shared" si="16"/>
        <v>5.4325033149243328E-2</v>
      </c>
      <c r="F9">
        <f t="shared" si="16"/>
        <v>0.20892961308540392</v>
      </c>
      <c r="G9">
        <f t="shared" si="16"/>
        <v>0.72443596007499034</v>
      </c>
      <c r="H9">
        <f t="shared" si="16"/>
        <v>1</v>
      </c>
      <c r="I9">
        <f t="shared" si="16"/>
        <v>0.63095734448019325</v>
      </c>
      <c r="J9">
        <f t="shared" si="16"/>
        <v>0.27542287033381652</v>
      </c>
      <c r="K9">
        <f t="shared" si="16"/>
        <v>4.3151907682776533E-2</v>
      </c>
      <c r="L9">
        <f t="shared" si="16"/>
        <v>2.511886431509578E-2</v>
      </c>
      <c r="M9">
        <f t="shared" si="16"/>
        <v>2.7542287033381647E-2</v>
      </c>
      <c r="N9">
        <f t="shared" si="16"/>
        <v>1.1748975549395304E-2</v>
      </c>
    </row>
    <row r="10" spans="1:37">
      <c r="B10">
        <f>10^(B8/20)</f>
        <v>2.1134890398366458E-2</v>
      </c>
    </row>
    <row r="11" spans="1:37">
      <c r="B11">
        <v>-180</v>
      </c>
      <c r="C11">
        <v>-170</v>
      </c>
      <c r="D11">
        <v>-160</v>
      </c>
      <c r="E11">
        <v>-150</v>
      </c>
      <c r="F11">
        <v>-140</v>
      </c>
      <c r="G11">
        <v>-130</v>
      </c>
      <c r="H11">
        <v>-120</v>
      </c>
      <c r="I11">
        <v>-110</v>
      </c>
      <c r="J11">
        <v>-100</v>
      </c>
      <c r="K11">
        <v>-90</v>
      </c>
      <c r="L11">
        <v>-80</v>
      </c>
      <c r="M11">
        <v>-70</v>
      </c>
      <c r="N11">
        <v>-60</v>
      </c>
      <c r="O11">
        <v>-50</v>
      </c>
      <c r="P11">
        <v>-40</v>
      </c>
      <c r="Q11">
        <v>-30</v>
      </c>
      <c r="R11">
        <v>-20</v>
      </c>
      <c r="S11">
        <v>-10</v>
      </c>
      <c r="T11">
        <v>0</v>
      </c>
      <c r="U11">
        <v>10</v>
      </c>
      <c r="V11">
        <v>20</v>
      </c>
      <c r="W11">
        <v>30</v>
      </c>
      <c r="X11">
        <v>40</v>
      </c>
      <c r="Y11">
        <v>50</v>
      </c>
      <c r="Z11">
        <v>60</v>
      </c>
      <c r="AA11">
        <v>70</v>
      </c>
      <c r="AB11">
        <v>80</v>
      </c>
      <c r="AC11">
        <v>90</v>
      </c>
      <c r="AD11">
        <v>100</v>
      </c>
      <c r="AE11">
        <v>110</v>
      </c>
      <c r="AF11">
        <v>120</v>
      </c>
      <c r="AG11">
        <v>130</v>
      </c>
      <c r="AH11">
        <v>140</v>
      </c>
      <c r="AI11">
        <v>150</v>
      </c>
      <c r="AJ11">
        <v>160</v>
      </c>
      <c r="AK11">
        <v>170</v>
      </c>
    </row>
    <row r="12" spans="1:37">
      <c r="N12">
        <v>2.1134890398366458E-2</v>
      </c>
      <c r="O12">
        <v>1.3803842646028837E-2</v>
      </c>
      <c r="P12">
        <v>3.548133892335753E-2</v>
      </c>
      <c r="Q12">
        <v>5.4325033149243328E-2</v>
      </c>
      <c r="R12">
        <v>0.20892961308540392</v>
      </c>
      <c r="S12">
        <v>0.72443596007499034</v>
      </c>
      <c r="T12">
        <v>1</v>
      </c>
      <c r="U12">
        <v>0.63095734448019325</v>
      </c>
      <c r="V12">
        <v>0.27542287033381652</v>
      </c>
      <c r="W12">
        <v>4.3151907682776533E-2</v>
      </c>
      <c r="X12">
        <v>2.511886431509578E-2</v>
      </c>
      <c r="Y12">
        <v>2.7542287033381647E-2</v>
      </c>
      <c r="Z12">
        <v>1.1748975549395304E-2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天线距离与接收功率关系</vt:lpstr>
      <vt:lpstr>发射喇叭天线极化特性</vt:lpstr>
      <vt:lpstr>Sheet1</vt:lpstr>
      <vt:lpstr>极化栅网极化特性</vt:lpstr>
      <vt:lpstr>天线水平方向图测量数据</vt:lpstr>
      <vt:lpstr>天线垂直方向测量数据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2021-06-24T15:49:35Z</dcterms:modified>
</cp:coreProperties>
</file>