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embeddings/oleObject2.bin" ContentType="application/vnd.openxmlformats-officedocument.oleObject"/>
  <Override PartName="/xl/drawings/drawing4.xml" ContentType="application/vnd.openxmlformats-officedocument.drawing+xml"/>
  <Override PartName="/xl/embeddings/oleObject3.bin" ContentType="application/vnd.openxmlformats-officedocument.oleObject"/>
  <Override PartName="/xl/drawings/drawing5.xml" ContentType="application/vnd.openxmlformats-officedocument.drawing+xml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K:\同济\作业\2022下\数理统计与计算\"/>
    </mc:Choice>
  </mc:AlternateContent>
  <xr:revisionPtr revIDLastSave="0" documentId="13_ncr:1_{11F7236E-6FDA-4DFC-963E-BADF2A2895F1}" xr6:coauthVersionLast="47" xr6:coauthVersionMax="47" xr10:uidLastSave="{00000000-0000-0000-0000-000000000000}"/>
  <bookViews>
    <workbookView xWindow="2832" yWindow="1320" windowWidth="18564" windowHeight="13764" xr2:uid="{F6D31A5E-6B43-403D-9F26-24F6A9C84754}"/>
  </bookViews>
  <sheets>
    <sheet name="5.2" sheetId="1" r:id="rId1"/>
    <sheet name="5.4" sheetId="2" r:id="rId2"/>
    <sheet name="5.5" sheetId="3" r:id="rId3"/>
    <sheet name="5.6" sheetId="4" r:id="rId4"/>
    <sheet name="5.7" sheetId="5" r:id="rId5"/>
    <sheet name="5.8" sheetId="6" r:id="rId6"/>
    <sheet name="5.9" sheetId="7" r:id="rId7"/>
    <sheet name="5.1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8" l="1"/>
  <c r="C21" i="8" s="1"/>
  <c r="B12" i="8"/>
  <c r="A17" i="8" s="1"/>
  <c r="C20" i="8" s="1"/>
  <c r="B11" i="8"/>
  <c r="B9" i="7"/>
  <c r="B8" i="7"/>
  <c r="F14" i="6"/>
  <c r="F10" i="6"/>
  <c r="F11" i="6" s="1"/>
  <c r="F12" i="6" s="1"/>
  <c r="F9" i="6"/>
  <c r="F8" i="6"/>
  <c r="F7" i="6"/>
  <c r="F6" i="6"/>
  <c r="F5" i="6"/>
  <c r="C39" i="5"/>
  <c r="C38" i="5"/>
  <c r="E18" i="5"/>
  <c r="E17" i="5"/>
  <c r="E8" i="5"/>
  <c r="E7" i="5"/>
  <c r="E19" i="5" s="1"/>
  <c r="E6" i="5"/>
  <c r="E5" i="5"/>
  <c r="E21" i="5" s="1"/>
  <c r="B17" i="4"/>
  <c r="B15" i="4"/>
  <c r="B14" i="4"/>
  <c r="B16" i="4" s="1"/>
  <c r="B13" i="4"/>
  <c r="B12" i="4"/>
  <c r="B11" i="4"/>
  <c r="B10" i="4"/>
  <c r="D9" i="3"/>
  <c r="D5" i="3"/>
  <c r="D7" i="3" s="1"/>
  <c r="D8" i="3" s="1"/>
  <c r="B10" i="2"/>
  <c r="B8" i="2"/>
  <c r="B10" i="1"/>
  <c r="B7" i="1"/>
  <c r="B8" i="1" s="1"/>
  <c r="C22" i="8" l="1"/>
  <c r="E20" i="5"/>
  <c r="E9" i="5"/>
  <c r="E10" i="5"/>
  <c r="E11" i="5"/>
</calcChain>
</file>

<file path=xl/sharedStrings.xml><?xml version="1.0" encoding="utf-8"?>
<sst xmlns="http://schemas.openxmlformats.org/spreadsheetml/2006/main" count="204" uniqueCount="128">
  <si>
    <t>解：</t>
  </si>
  <si>
    <t>5.2 一个监测站对某河流的溶解氧（DO）的浓度（mg/l)记录了30个数据，由此算得xbar= 2.52 ,S = 2.05,已知这条河流每月的DO浓度服从正态分布，试求在显著性水平0.05下，检验假设 H0：u≤2.7,H1: u&gt;2.7</t>
    <phoneticPr fontId="2" type="noConversion"/>
  </si>
  <si>
    <t>5.4 有一批糖果，现从中随机地取16袋，称得其重量（单位：g)x1,x2…,x16,由此算得xbar=503.75,S*=6.2022,设袋装糖果重量近似服从正态分布，在显著性水平0.05下检验假设 H0 ：u ≥ 505,H1:u &lt;505</t>
    <phoneticPr fontId="2" type="noConversion"/>
  </si>
  <si>
    <t>5.5 根据过去若干年的资料，某厂生产钢丝的折断力服从正态分布，生产一直比较稳定，今从产品中随机抽出9根检查折断力，测得如下数据，289，268，258，284，286，285，286，289，292。问能否认为该厂生产的钢丝折断力的方差不大于20?（取显著性水平0.05）</t>
    <phoneticPr fontId="2" type="noConversion"/>
  </si>
  <si>
    <t>5.6 某卷烟厂向化验室送去A、B两种烟草，化验尼古丁的含量（单位：mg）为下表。由经验指导：尼古丁含量服从正态分布，且A种烟草中尼古丁的含量服从N(u1,25)，B种烟草中尼古丁的含量服从N(u2,64)。在显著性水平a=0.05下检验假设H0:u1=u2，H1：u1&lt;&gt;u2</t>
  </si>
  <si>
    <t>5.7 甲乙两台机床生产同一型号的滚珠，从甲机床生产的滚珠中抽取8个，从乙机床抽取9个，测得直径数据如下,（mm),设滚珠直径服从正态分布，问在显著水平0.05下能否认为两台机床生产的产品的直径服从同一分布？</t>
    <phoneticPr fontId="2" type="noConversion"/>
  </si>
  <si>
    <t>解：</t>
    <phoneticPr fontId="3" type="noConversion"/>
  </si>
  <si>
    <t>5.8 用两种不同方法冶炼的某种金属材料，分别取样测定其杂质的含量，数据如下（万分率）.假设这两种方法冶炼时杂质含量服从正态分布，且方差相同，问这两种方法冶炼时杂质平均含量有没有显著差异？（取显著水平0.05）</t>
    <phoneticPr fontId="3" type="noConversion"/>
  </si>
  <si>
    <t>5.9 某厂家声称产品的一级品率达40﹪，今随机地从该厂生产的产品中抽取100件产品进行测试，发现有35件是一级品，试在显著性水平0.01下检验假设 H0:p≦0.4,H1:p&gt;0.4,其中p表示该厂产品的一级品率。</t>
    <phoneticPr fontId="2" type="noConversion"/>
  </si>
  <si>
    <t>甲：</t>
  </si>
  <si>
    <t xml:space="preserve">乙: </t>
  </si>
  <si>
    <t>5.11 在正态总体N（u,1)中抽取100个样品，计算得xbar=5.32.
1)试检验假设 H0:u=5, H1:u&lt;&gt;5 (a = 0.01)
2)计算上述检验在u=4.6时犯第二类错误的概率</t>
  </si>
  <si>
    <t>H0:u&lt;=u0</t>
  </si>
  <si>
    <t>H1:u&gt;u0</t>
  </si>
  <si>
    <t xml:space="preserve">xbar </t>
  </si>
  <si>
    <t>n</t>
  </si>
  <si>
    <t>u0</t>
  </si>
  <si>
    <t>S*</t>
  </si>
  <si>
    <t>T</t>
  </si>
  <si>
    <t>a</t>
  </si>
  <si>
    <t>t</t>
  </si>
  <si>
    <t>T&lt;t</t>
  </si>
  <si>
    <t>不能拒绝H0，即水的DO浓度平均小于等于2.7。</t>
  </si>
  <si>
    <t>H0:u&gt;=u0</t>
  </si>
  <si>
    <t>H1:u&lt;u1</t>
  </si>
  <si>
    <t>xbar</t>
  </si>
  <si>
    <t>T&gt;t</t>
  </si>
  <si>
    <t>不能拒绝H0，可以认为糖果重量的平均值不小于505</t>
  </si>
  <si>
    <t>H0:sigma^2&lt;=20</t>
  </si>
  <si>
    <t>H1:sigma^2&gt;20</t>
  </si>
  <si>
    <t>折断力</t>
  </si>
  <si>
    <r>
      <t xml:space="preserve">Excel </t>
    </r>
    <r>
      <rPr>
        <sz val="12"/>
        <color indexed="12"/>
        <rFont val="宋体"/>
        <charset val="134"/>
      </rPr>
      <t>解答</t>
    </r>
    <r>
      <rPr>
        <sz val="12"/>
        <color indexed="12"/>
        <rFont val="Arial"/>
        <family val="2"/>
      </rPr>
      <t>1</t>
    </r>
    <phoneticPr fontId="8" type="noConversion"/>
  </si>
  <si>
    <t>sigma0^2</t>
  </si>
  <si>
    <t>S^2</t>
  </si>
  <si>
    <t>w</t>
  </si>
  <si>
    <t>x2</t>
  </si>
  <si>
    <t>w&gt;x2</t>
  </si>
  <si>
    <t>拒绝H0,即认为该厂生产的钢丝折断力的方差大于20</t>
  </si>
  <si>
    <t>t-检验: 双样本等方差假设</t>
  </si>
  <si>
    <r>
      <t xml:space="preserve">Excel </t>
    </r>
    <r>
      <rPr>
        <sz val="12"/>
        <color indexed="12"/>
        <rFont val="宋体"/>
        <charset val="134"/>
      </rPr>
      <t>解答</t>
    </r>
    <r>
      <rPr>
        <sz val="12"/>
        <color indexed="12"/>
        <rFont val="Arial"/>
        <family val="2"/>
      </rPr>
      <t>2</t>
    </r>
    <phoneticPr fontId="8" type="noConversion"/>
  </si>
  <si>
    <t>H0:xbar=ybar</t>
    <phoneticPr fontId="8" type="noConversion"/>
  </si>
  <si>
    <t>H1:xbar&lt;&gt;ybar</t>
    <phoneticPr fontId="8" type="noConversion"/>
  </si>
  <si>
    <t>原来的方法：</t>
  </si>
  <si>
    <t>新方法：</t>
  </si>
  <si>
    <t>平均</t>
  </si>
  <si>
    <t>方差</t>
  </si>
  <si>
    <t>观测值</t>
  </si>
  <si>
    <t>合并方差</t>
  </si>
  <si>
    <t>假设平均差</t>
  </si>
  <si>
    <t>df</t>
  </si>
  <si>
    <t>t Stat</t>
  </si>
  <si>
    <t>P(T&lt;=t) 单尾</t>
  </si>
  <si>
    <t>t 单尾临界</t>
  </si>
  <si>
    <t>P(T&lt;=t) 双尾</t>
  </si>
  <si>
    <t>t 双尾临界</t>
  </si>
  <si>
    <t>|w|&gt;t</t>
    <phoneticPr fontId="8" type="noConversion"/>
  </si>
  <si>
    <t>拒绝原假设H0，这两种方法冶炼时杂质平均含量有显著差异</t>
    <phoneticPr fontId="8" type="noConversion"/>
  </si>
  <si>
    <t>A</t>
  </si>
  <si>
    <t>B</t>
  </si>
  <si>
    <r>
      <t>1、</t>
    </r>
    <r>
      <rPr>
        <sz val="11"/>
        <color theme="1"/>
        <rFont val="等线"/>
        <family val="2"/>
        <charset val="134"/>
        <scheme val="minor"/>
      </rPr>
      <t>H0:u1=u2</t>
    </r>
    <r>
      <rPr>
        <sz val="11"/>
        <color theme="1"/>
        <rFont val="等线"/>
        <family val="2"/>
        <charset val="134"/>
        <scheme val="minor"/>
      </rPr>
      <t>，</t>
    </r>
  </si>
  <si>
    <t>H1：u1&lt;&gt;u2</t>
  </si>
  <si>
    <r>
      <t>m</t>
    </r>
    <r>
      <rPr>
        <sz val="11"/>
        <color theme="1"/>
        <rFont val="等线"/>
        <family val="2"/>
        <charset val="134"/>
        <scheme val="minor"/>
      </rPr>
      <t>=</t>
    </r>
  </si>
  <si>
    <r>
      <t>n</t>
    </r>
    <r>
      <rPr>
        <sz val="11"/>
        <color theme="1"/>
        <rFont val="等线"/>
        <family val="2"/>
        <charset val="134"/>
        <scheme val="minor"/>
      </rPr>
      <t>=</t>
    </r>
  </si>
  <si>
    <r>
      <t>S1*^2</t>
    </r>
    <r>
      <rPr>
        <sz val="11"/>
        <color theme="1"/>
        <rFont val="等线"/>
        <family val="2"/>
        <charset val="134"/>
        <scheme val="minor"/>
      </rPr>
      <t>=</t>
    </r>
  </si>
  <si>
    <r>
      <t>S2*^2</t>
    </r>
    <r>
      <rPr>
        <sz val="11"/>
        <color theme="1"/>
        <rFont val="等线"/>
        <family val="2"/>
        <charset val="134"/>
        <scheme val="minor"/>
      </rPr>
      <t>=</t>
    </r>
  </si>
  <si>
    <r>
      <t>xbar</t>
    </r>
    <r>
      <rPr>
        <sz val="12"/>
        <rFont val="宋体"/>
        <charset val="134"/>
      </rPr>
      <t>=</t>
    </r>
    <phoneticPr fontId="8" type="noConversion"/>
  </si>
  <si>
    <r>
      <t>ybar</t>
    </r>
    <r>
      <rPr>
        <sz val="12"/>
        <rFont val="宋体"/>
        <charset val="134"/>
      </rPr>
      <t>=</t>
    </r>
    <phoneticPr fontId="8" type="noConversion"/>
  </si>
  <si>
    <t>U=</t>
    <phoneticPr fontId="8" type="noConversion"/>
  </si>
  <si>
    <r>
      <rPr>
        <sz val="12"/>
        <rFont val="宋体"/>
        <charset val="134"/>
      </rPr>
      <t>u</t>
    </r>
    <r>
      <rPr>
        <sz val="11"/>
        <color theme="1"/>
        <rFont val="等线"/>
        <family val="2"/>
        <charset val="134"/>
        <scheme val="minor"/>
      </rPr>
      <t xml:space="preserve"> crit</t>
    </r>
    <r>
      <rPr>
        <sz val="12"/>
        <rFont val="宋体"/>
        <charset val="134"/>
      </rPr>
      <t>=</t>
    </r>
    <phoneticPr fontId="8" type="noConversion"/>
  </si>
  <si>
    <r>
      <t>因为|</t>
    </r>
    <r>
      <rPr>
        <b/>
        <sz val="12"/>
        <color indexed="12"/>
        <rFont val="宋体"/>
        <charset val="134"/>
      </rPr>
      <t>U</t>
    </r>
    <r>
      <rPr>
        <b/>
        <sz val="12"/>
        <color indexed="12"/>
        <rFont val="宋体"/>
        <charset val="134"/>
      </rPr>
      <t>|&lt;</t>
    </r>
    <r>
      <rPr>
        <b/>
        <sz val="12"/>
        <color indexed="12"/>
        <rFont val="宋体"/>
        <charset val="134"/>
      </rPr>
      <t>u crit</t>
    </r>
    <r>
      <rPr>
        <b/>
        <sz val="12"/>
        <color indexed="12"/>
        <rFont val="宋体"/>
        <charset val="134"/>
      </rPr>
      <t>，不能拒绝原假设，可以认为均值相同</t>
    </r>
    <phoneticPr fontId="8" type="noConversion"/>
  </si>
  <si>
    <r>
      <t xml:space="preserve">Excel </t>
    </r>
    <r>
      <rPr>
        <sz val="12"/>
        <color indexed="12"/>
        <rFont val="宋体"/>
        <charset val="134"/>
      </rPr>
      <t>解答</t>
    </r>
    <r>
      <rPr>
        <sz val="12"/>
        <color indexed="12"/>
        <rFont val="Arial"/>
        <family val="2"/>
      </rPr>
      <t>1</t>
    </r>
  </si>
  <si>
    <t>H01:两台机床产品直径方差相同</t>
  </si>
  <si>
    <t>H11:两台机床产品直径方差不同</t>
  </si>
  <si>
    <t>m</t>
  </si>
  <si>
    <t>S1*^2</t>
  </si>
  <si>
    <t>S2*^2</t>
  </si>
  <si>
    <t>F</t>
  </si>
  <si>
    <t>F(a/2)</t>
  </si>
  <si>
    <t>F(1-a/2)</t>
  </si>
  <si>
    <t>F(a/2)&lt;F&lt;F(1-a/2)</t>
  </si>
  <si>
    <t>所以不能拒绝H01,即可以认为两台机床产品直径方差相同</t>
  </si>
  <si>
    <t>H02:两台机床产品直径均值相同</t>
  </si>
  <si>
    <t>H12:两台机床产品直径均值不同</t>
  </si>
  <si>
    <t>ybar</t>
  </si>
  <si>
    <t>Sw</t>
  </si>
  <si>
    <t>|T|&lt;t</t>
  </si>
  <si>
    <t>所以不能拒绝H02,即认为u1=u2</t>
  </si>
  <si>
    <t>所以可以认为两台机床生产的产品直径相同</t>
  </si>
  <si>
    <t>综合可知，两台机场生产的产品的直径服从同一分布。</t>
  </si>
  <si>
    <r>
      <t xml:space="preserve">Excel </t>
    </r>
    <r>
      <rPr>
        <sz val="12"/>
        <color indexed="12"/>
        <rFont val="宋体"/>
        <charset val="134"/>
      </rPr>
      <t>解答</t>
    </r>
    <r>
      <rPr>
        <sz val="12"/>
        <color indexed="12"/>
        <rFont val="Arial"/>
        <family val="2"/>
      </rPr>
      <t>2</t>
    </r>
  </si>
  <si>
    <t>F-检验 双样本方差分析</t>
  </si>
  <si>
    <t>P(F&lt;=f) 单尾</t>
  </si>
  <si>
    <t>F 单尾临界</t>
  </si>
  <si>
    <t>原来的方法：</t>
    <phoneticPr fontId="8" type="noConversion"/>
  </si>
  <si>
    <t>新方法：</t>
    <phoneticPr fontId="8" type="noConversion"/>
  </si>
  <si>
    <t>H0:这两种方法冶炼时杂质平均含量没有显著差异</t>
    <phoneticPr fontId="8" type="noConversion"/>
  </si>
  <si>
    <t>H1：这两种方法冶炼时杂质平均含量有显著差异</t>
    <phoneticPr fontId="8" type="noConversion"/>
  </si>
  <si>
    <t>m</t>
    <phoneticPr fontId="8" type="noConversion"/>
  </si>
  <si>
    <t>n</t>
    <phoneticPr fontId="8" type="noConversion"/>
  </si>
  <si>
    <t>xbar</t>
    <phoneticPr fontId="8" type="noConversion"/>
  </si>
  <si>
    <t>ybar</t>
    <phoneticPr fontId="8" type="noConversion"/>
  </si>
  <si>
    <t>mS1^2</t>
    <phoneticPr fontId="8" type="noConversion"/>
  </si>
  <si>
    <t>nS2^2</t>
    <phoneticPr fontId="8" type="noConversion"/>
  </si>
  <si>
    <t>Sw</t>
    <phoneticPr fontId="8" type="noConversion"/>
  </si>
  <si>
    <t>w</t>
    <phoneticPr fontId="8" type="noConversion"/>
  </si>
  <si>
    <t>t</t>
    <phoneticPr fontId="8" type="noConversion"/>
  </si>
  <si>
    <t>H0:p&lt;=0.4</t>
  </si>
  <si>
    <t>H1:p&gt;0.4</t>
  </si>
  <si>
    <t>p*</t>
  </si>
  <si>
    <t>p0</t>
  </si>
  <si>
    <t>u</t>
  </si>
  <si>
    <t>w&lt;u</t>
  </si>
  <si>
    <t>所以不能拒绝H0，即认为该厂的产品一级品率没有超过0.4</t>
  </si>
  <si>
    <t>H0:u=u0</t>
  </si>
  <si>
    <t>H1:u&lt;&gt;u0</t>
  </si>
  <si>
    <t>1)</t>
  </si>
  <si>
    <t>sigma</t>
  </si>
  <si>
    <t>U</t>
  </si>
  <si>
    <t>|w|&gt;u</t>
  </si>
  <si>
    <t>所以拒绝H0，即认为u不为5</t>
  </si>
  <si>
    <t>2）</t>
  </si>
  <si>
    <t>当H0为真的时候的接受域：</t>
  </si>
  <si>
    <t>&lt;xbar&lt;</t>
  </si>
  <si>
    <t>xbar服从</t>
  </si>
  <si>
    <t>N(4.6,0.01)</t>
  </si>
  <si>
    <t>P(xbar&lt;4.742417)=</t>
  </si>
  <si>
    <t>P(xbar&lt;5.084013)=</t>
  </si>
  <si>
    <t>即犯第二类错误的概率为0.077199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</si>
</sst>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11" x14ac:knownFonts="1">
    <font>
      <sz val="11"/>
      <color theme="1"/>
      <name val="等线"/>
      <family val="2"/>
      <charset val="134"/>
      <scheme val="minor"/>
    </font>
    <font>
      <b/>
      <sz val="10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2"/>
      <color indexed="12"/>
      <name val="宋体"/>
      <charset val="134"/>
    </font>
    <font>
      <sz val="10"/>
      <name val="Arial"/>
      <family val="2"/>
    </font>
    <font>
      <sz val="12"/>
      <color indexed="12"/>
      <name val="Arial"/>
      <family val="2"/>
    </font>
    <font>
      <sz val="12"/>
      <color indexed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color indexed="10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4" fillId="0" borderId="0" xfId="0" applyFont="1">
      <alignment vertical="center"/>
    </xf>
    <xf numFmtId="0" fontId="6" fillId="0" borderId="0" xfId="1" applyFont="1"/>
    <xf numFmtId="0" fontId="9" fillId="0" borderId="3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1" xfId="0" applyFont="1" applyBorder="1">
      <alignment vertical="center"/>
    </xf>
    <xf numFmtId="17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</cellXfs>
  <cellStyles count="2">
    <cellStyle name="常规" xfId="0" builtinId="0"/>
    <cellStyle name="常规_1.3" xfId="1" xr:uid="{79049AA6-6D6F-4203-BC43-EA79E17EC9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22859</xdr:colOff>
      <xdr:row>2</xdr:row>
      <xdr:rowOff>0</xdr:rowOff>
    </xdr:from>
    <xdr:to>
      <xdr:col>12</xdr:col>
      <xdr:colOff>344056</xdr:colOff>
      <xdr:row>8</xdr:row>
      <xdr:rowOff>68580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3295A4A-5994-4278-80EA-7123C652C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1659" y="533400"/>
          <a:ext cx="5868557" cy="11201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2</xdr:row>
          <xdr:rowOff>22860</xdr:rowOff>
        </xdr:from>
        <xdr:to>
          <xdr:col>8</xdr:col>
          <xdr:colOff>426720</xdr:colOff>
          <xdr:row>9</xdr:row>
          <xdr:rowOff>99060</xdr:rowOff>
        </xdr:to>
        <xdr:sp macro="" textlink="">
          <xdr:nvSpPr>
            <xdr:cNvPr id="2049" name="Picture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20</xdr:col>
          <xdr:colOff>68580</xdr:colOff>
          <xdr:row>42</xdr:row>
          <xdr:rowOff>99060</xdr:rowOff>
        </xdr:to>
        <xdr:sp macro="" textlink="">
          <xdr:nvSpPr>
            <xdr:cNvPr id="5121" name="Picture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4</xdr:col>
          <xdr:colOff>601980</xdr:colOff>
          <xdr:row>23</xdr:row>
          <xdr:rowOff>68580</xdr:rowOff>
        </xdr:to>
        <xdr:sp macro="" textlink="">
          <xdr:nvSpPr>
            <xdr:cNvPr id="7169" name="Picture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2</xdr:row>
          <xdr:rowOff>22860</xdr:rowOff>
        </xdr:from>
        <xdr:to>
          <xdr:col>11</xdr:col>
          <xdr:colOff>274320</xdr:colOff>
          <xdr:row>39</xdr:row>
          <xdr:rowOff>114300</xdr:rowOff>
        </xdr:to>
        <xdr:sp macro="" textlink="">
          <xdr:nvSpPr>
            <xdr:cNvPr id="8193" name="Picture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7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Relationship Id="rId4" Type="http://schemas.openxmlformats.org/officeDocument/2006/relationships/image" Target="../media/image5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17FB-BAD0-4E8D-B5D4-9FD0647BAEB6}">
  <dimension ref="A1:L11"/>
  <sheetViews>
    <sheetView tabSelected="1" workbookViewId="0">
      <selection activeCell="G19" sqref="G19"/>
    </sheetView>
  </sheetViews>
  <sheetFormatPr defaultRowHeight="13.8" x14ac:dyDescent="0.25"/>
  <cols>
    <col min="12" max="12" width="9.77734375" customWidth="1"/>
  </cols>
  <sheetData>
    <row r="1" spans="1:12" s="1" customFormat="1" ht="28.5" customHeight="1" thickBot="1" x14ac:dyDescent="0.3">
      <c r="A1" s="19" t="s">
        <v>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x14ac:dyDescent="0.25">
      <c r="A2" t="s">
        <v>0</v>
      </c>
    </row>
    <row r="3" spans="1:12" x14ac:dyDescent="0.25">
      <c r="A3" t="s">
        <v>12</v>
      </c>
      <c r="B3" t="s">
        <v>13</v>
      </c>
    </row>
    <row r="4" spans="1:12" x14ac:dyDescent="0.25">
      <c r="A4" t="s">
        <v>14</v>
      </c>
      <c r="B4">
        <v>2.52</v>
      </c>
    </row>
    <row r="5" spans="1:12" x14ac:dyDescent="0.25">
      <c r="A5" t="s">
        <v>15</v>
      </c>
      <c r="B5">
        <v>30</v>
      </c>
    </row>
    <row r="6" spans="1:12" x14ac:dyDescent="0.25">
      <c r="A6" t="s">
        <v>16</v>
      </c>
      <c r="B6">
        <v>2.7</v>
      </c>
    </row>
    <row r="7" spans="1:12" x14ac:dyDescent="0.25">
      <c r="A7" t="s">
        <v>17</v>
      </c>
      <c r="B7">
        <f>SQRT(2.05^2*30/29)</f>
        <v>2.0850452736339919</v>
      </c>
    </row>
    <row r="8" spans="1:12" x14ac:dyDescent="0.25">
      <c r="A8" t="s">
        <v>18</v>
      </c>
      <c r="B8">
        <f>SQRT(B5)*(B4-B6)/B7</f>
        <v>-0.47284373916303002</v>
      </c>
    </row>
    <row r="9" spans="1:12" x14ac:dyDescent="0.25">
      <c r="A9" t="s">
        <v>19</v>
      </c>
      <c r="B9">
        <v>0.05</v>
      </c>
    </row>
    <row r="10" spans="1:12" x14ac:dyDescent="0.25">
      <c r="A10" t="s">
        <v>20</v>
      </c>
      <c r="B10">
        <f>TINV(2*0.05,29)</f>
        <v>1.6991270265334986</v>
      </c>
    </row>
    <row r="11" spans="1:12" ht="15.6" x14ac:dyDescent="0.25">
      <c r="A11" s="9" t="s">
        <v>21</v>
      </c>
      <c r="B11" s="9" t="s">
        <v>22</v>
      </c>
    </row>
  </sheetData>
  <mergeCells count="1">
    <mergeCell ref="A1:L1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5BAB-DE85-45E9-865D-C28ED2E2354C}">
  <dimension ref="A1:L11"/>
  <sheetViews>
    <sheetView workbookViewId="0">
      <selection activeCell="A2" sqref="A2"/>
    </sheetView>
  </sheetViews>
  <sheetFormatPr defaultRowHeight="13.8" x14ac:dyDescent="0.25"/>
  <sheetData>
    <row r="1" spans="1:12" s="1" customFormat="1" ht="26.25" customHeight="1" thickBot="1" x14ac:dyDescent="0.3">
      <c r="A1" s="19" t="s">
        <v>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x14ac:dyDescent="0.25">
      <c r="A2" t="s">
        <v>0</v>
      </c>
    </row>
    <row r="3" spans="1:12" x14ac:dyDescent="0.25">
      <c r="A3" t="s">
        <v>23</v>
      </c>
      <c r="B3" t="s">
        <v>24</v>
      </c>
    </row>
    <row r="4" spans="1:12" x14ac:dyDescent="0.25">
      <c r="A4" t="s">
        <v>25</v>
      </c>
      <c r="B4">
        <v>503.75</v>
      </c>
    </row>
    <row r="5" spans="1:12" x14ac:dyDescent="0.25">
      <c r="A5" t="s">
        <v>17</v>
      </c>
      <c r="B5">
        <v>6.2022000000000004</v>
      </c>
    </row>
    <row r="6" spans="1:12" x14ac:dyDescent="0.25">
      <c r="A6" t="s">
        <v>16</v>
      </c>
      <c r="B6">
        <v>505</v>
      </c>
    </row>
    <row r="7" spans="1:12" x14ac:dyDescent="0.25">
      <c r="A7" t="s">
        <v>15</v>
      </c>
      <c r="B7">
        <v>16</v>
      </c>
    </row>
    <row r="8" spans="1:12" x14ac:dyDescent="0.25">
      <c r="A8" t="s">
        <v>18</v>
      </c>
      <c r="B8">
        <f>SQRT(B7)*(B4-B6)/B5</f>
        <v>-0.8061655541582019</v>
      </c>
    </row>
    <row r="9" spans="1:12" x14ac:dyDescent="0.25">
      <c r="A9" t="s">
        <v>19</v>
      </c>
      <c r="B9">
        <v>0.05</v>
      </c>
    </row>
    <row r="10" spans="1:12" x14ac:dyDescent="0.25">
      <c r="A10" t="s">
        <v>20</v>
      </c>
      <c r="B10">
        <f>-TINV(2*0.05,15)</f>
        <v>-1.7530503556925723</v>
      </c>
    </row>
    <row r="11" spans="1:12" ht="15.6" x14ac:dyDescent="0.25">
      <c r="A11" s="9" t="s">
        <v>26</v>
      </c>
      <c r="B11" s="9" t="s">
        <v>27</v>
      </c>
    </row>
  </sheetData>
  <mergeCells count="1">
    <mergeCell ref="A1:L1"/>
  </mergeCells>
  <phoneticPr fontId="2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2049" r:id="rId3">
          <objectPr defaultSize="0" autoPict="0" altText="" r:id="rId4">
            <anchor moveWithCells="1">
              <from>
                <xdr:col>2</xdr:col>
                <xdr:colOff>228600</xdr:colOff>
                <xdr:row>2</xdr:row>
                <xdr:rowOff>22860</xdr:rowOff>
              </from>
              <to>
                <xdr:col>8</xdr:col>
                <xdr:colOff>426720</xdr:colOff>
                <xdr:row>9</xdr:row>
                <xdr:rowOff>99060</xdr:rowOff>
              </to>
            </anchor>
          </objectPr>
        </oleObject>
      </mc:Choice>
      <mc:Fallback>
        <oleObject progId="Equation.DSMT4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3450-AC02-488A-8F78-5E8F8C0EFC5C}">
  <dimension ref="A1:K28"/>
  <sheetViews>
    <sheetView workbookViewId="0">
      <selection activeCell="A2" sqref="A2"/>
    </sheetView>
  </sheetViews>
  <sheetFormatPr defaultRowHeight="13.8" x14ac:dyDescent="0.25"/>
  <sheetData>
    <row r="1" spans="1:11" s="1" customFormat="1" ht="37.799999999999997" customHeight="1" thickBot="1" x14ac:dyDescent="0.3">
      <c r="A1" s="19" t="s">
        <v>3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t="s">
        <v>28</v>
      </c>
      <c r="C3" t="s">
        <v>29</v>
      </c>
      <c r="D3" s="2"/>
      <c r="E3" s="2"/>
      <c r="F3" s="2"/>
      <c r="G3" s="2"/>
      <c r="H3" s="2"/>
      <c r="I3" s="2"/>
      <c r="J3" s="2"/>
      <c r="K3" s="2"/>
    </row>
    <row r="4" spans="1:11" ht="15.6" x14ac:dyDescent="0.25">
      <c r="A4" s="5" t="s">
        <v>30</v>
      </c>
      <c r="D4" s="10" t="s">
        <v>31</v>
      </c>
    </row>
    <row r="5" spans="1:11" x14ac:dyDescent="0.25">
      <c r="A5" s="5">
        <v>289</v>
      </c>
      <c r="C5" t="s">
        <v>15</v>
      </c>
      <c r="D5">
        <f>COUNT(A5:A13)</f>
        <v>9</v>
      </c>
    </row>
    <row r="6" spans="1:11" x14ac:dyDescent="0.25">
      <c r="A6" s="5">
        <v>268</v>
      </c>
      <c r="C6" t="s">
        <v>32</v>
      </c>
      <c r="D6">
        <v>20</v>
      </c>
    </row>
    <row r="7" spans="1:11" x14ac:dyDescent="0.25">
      <c r="A7" s="5">
        <v>258</v>
      </c>
      <c r="C7" t="s">
        <v>33</v>
      </c>
      <c r="D7">
        <f>DEVSQ(A5:A13)/D5</f>
        <v>112.76543209876543</v>
      </c>
    </row>
    <row r="8" spans="1:11" x14ac:dyDescent="0.25">
      <c r="A8" s="5">
        <v>284</v>
      </c>
      <c r="C8" t="s">
        <v>34</v>
      </c>
      <c r="D8">
        <f>D5*D7/D6</f>
        <v>50.744444444444447</v>
      </c>
    </row>
    <row r="9" spans="1:11" x14ac:dyDescent="0.25">
      <c r="A9" s="5">
        <v>286</v>
      </c>
      <c r="C9" t="s">
        <v>35</v>
      </c>
      <c r="D9">
        <f>CHIINV(0.05,8)</f>
        <v>15.507313055865453</v>
      </c>
    </row>
    <row r="10" spans="1:11" x14ac:dyDescent="0.25">
      <c r="A10" s="5">
        <v>285</v>
      </c>
    </row>
    <row r="11" spans="1:11" ht="15.6" x14ac:dyDescent="0.25">
      <c r="A11" s="5">
        <v>286</v>
      </c>
      <c r="C11" s="9" t="s">
        <v>36</v>
      </c>
      <c r="D11" s="9" t="s">
        <v>37</v>
      </c>
    </row>
    <row r="12" spans="1:11" x14ac:dyDescent="0.25">
      <c r="A12" s="5">
        <v>289</v>
      </c>
    </row>
    <row r="13" spans="1:11" x14ac:dyDescent="0.25">
      <c r="A13" s="5">
        <v>292</v>
      </c>
    </row>
    <row r="15" spans="1:11" ht="15.6" x14ac:dyDescent="0.25">
      <c r="A15" t="s">
        <v>38</v>
      </c>
      <c r="D15" s="10" t="s">
        <v>39</v>
      </c>
    </row>
    <row r="16" spans="1:11" ht="14.4" thickBot="1" x14ac:dyDescent="0.3">
      <c r="D16" t="s">
        <v>40</v>
      </c>
      <c r="F16" t="s">
        <v>41</v>
      </c>
    </row>
    <row r="17" spans="1:5" ht="15.6" x14ac:dyDescent="0.25">
      <c r="A17" s="11"/>
      <c r="B17" s="11" t="s">
        <v>42</v>
      </c>
      <c r="C17" s="11" t="s">
        <v>43</v>
      </c>
    </row>
    <row r="18" spans="1:5" x14ac:dyDescent="0.25">
      <c r="A18" t="s">
        <v>44</v>
      </c>
      <c r="B18">
        <v>25.761538461538461</v>
      </c>
      <c r="C18">
        <v>22.511111111111109</v>
      </c>
    </row>
    <row r="19" spans="1:5" x14ac:dyDescent="0.25">
      <c r="A19" t="s">
        <v>45</v>
      </c>
      <c r="B19">
        <v>6.1775641025642472</v>
      </c>
      <c r="C19">
        <v>1.6411111111112859</v>
      </c>
    </row>
    <row r="20" spans="1:5" x14ac:dyDescent="0.25">
      <c r="A20" t="s">
        <v>46</v>
      </c>
      <c r="B20">
        <v>13</v>
      </c>
      <c r="C20">
        <v>9</v>
      </c>
    </row>
    <row r="21" spans="1:5" x14ac:dyDescent="0.25">
      <c r="A21" t="s">
        <v>47</v>
      </c>
      <c r="B21">
        <v>4.3629829059830625</v>
      </c>
    </row>
    <row r="22" spans="1:5" x14ac:dyDescent="0.25">
      <c r="A22" t="s">
        <v>48</v>
      </c>
      <c r="B22">
        <v>0</v>
      </c>
    </row>
    <row r="23" spans="1:5" x14ac:dyDescent="0.25">
      <c r="A23" t="s">
        <v>49</v>
      </c>
      <c r="B23">
        <v>20</v>
      </c>
    </row>
    <row r="24" spans="1:5" ht="15.6" x14ac:dyDescent="0.25">
      <c r="A24" t="s">
        <v>50</v>
      </c>
      <c r="B24" s="12">
        <v>3.5886433450519455</v>
      </c>
    </row>
    <row r="25" spans="1:5" x14ac:dyDescent="0.25">
      <c r="A25" t="s">
        <v>51</v>
      </c>
      <c r="B25">
        <v>9.1806840046696565E-4</v>
      </c>
    </row>
    <row r="26" spans="1:5" x14ac:dyDescent="0.25">
      <c r="A26" t="s">
        <v>52</v>
      </c>
      <c r="B26">
        <v>1.7247182182137983</v>
      </c>
    </row>
    <row r="27" spans="1:5" x14ac:dyDescent="0.25">
      <c r="A27" t="s">
        <v>53</v>
      </c>
      <c r="B27">
        <v>1.8361368009339313E-3</v>
      </c>
    </row>
    <row r="28" spans="1:5" ht="16.2" thickBot="1" x14ac:dyDescent="0.3">
      <c r="A28" s="1" t="s">
        <v>54</v>
      </c>
      <c r="B28" s="13">
        <v>2.0859634412955419</v>
      </c>
      <c r="C28" s="1"/>
      <c r="D28" s="9" t="s">
        <v>55</v>
      </c>
      <c r="E28" s="9" t="s">
        <v>56</v>
      </c>
    </row>
  </sheetData>
  <mergeCells count="1">
    <mergeCell ref="A1:K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104CF-3F26-4E9D-9CB9-359E4717FF5C}">
  <dimension ref="A1:K18"/>
  <sheetViews>
    <sheetView workbookViewId="0">
      <selection activeCell="A2" sqref="A2"/>
    </sheetView>
  </sheetViews>
  <sheetFormatPr defaultRowHeight="13.8" x14ac:dyDescent="0.25"/>
  <sheetData>
    <row r="1" spans="1:11" s="1" customFormat="1" ht="39.75" customHeight="1" thickBot="1" x14ac:dyDescent="0.3">
      <c r="A1" s="19" t="s">
        <v>4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25">
      <c r="A2" t="s">
        <v>0</v>
      </c>
    </row>
    <row r="3" spans="1:11" x14ac:dyDescent="0.25">
      <c r="A3" s="5" t="s">
        <v>57</v>
      </c>
      <c r="B3" s="5" t="s">
        <v>58</v>
      </c>
    </row>
    <row r="4" spans="1:11" ht="15" x14ac:dyDescent="0.25">
      <c r="A4" s="14">
        <v>24</v>
      </c>
      <c r="B4" s="14">
        <v>27</v>
      </c>
      <c r="D4" s="10"/>
    </row>
    <row r="5" spans="1:11" x14ac:dyDescent="0.25">
      <c r="A5" s="14">
        <v>27</v>
      </c>
      <c r="B5" s="14">
        <v>28</v>
      </c>
    </row>
    <row r="6" spans="1:11" x14ac:dyDescent="0.25">
      <c r="A6" s="14">
        <v>26</v>
      </c>
      <c r="B6" s="14">
        <v>23</v>
      </c>
    </row>
    <row r="7" spans="1:11" x14ac:dyDescent="0.25">
      <c r="A7" s="14">
        <v>21</v>
      </c>
      <c r="B7" s="14">
        <v>31</v>
      </c>
    </row>
    <row r="8" spans="1:11" x14ac:dyDescent="0.25">
      <c r="A8" s="14">
        <v>24</v>
      </c>
      <c r="B8" s="14">
        <v>26</v>
      </c>
    </row>
    <row r="9" spans="1:11" x14ac:dyDescent="0.25">
      <c r="A9" t="s">
        <v>59</v>
      </c>
      <c r="C9" t="s">
        <v>60</v>
      </c>
    </row>
    <row r="10" spans="1:11" x14ac:dyDescent="0.25">
      <c r="A10" s="15" t="s">
        <v>61</v>
      </c>
      <c r="B10">
        <f>COUNT(A4:A8)</f>
        <v>5</v>
      </c>
    </row>
    <row r="11" spans="1:11" x14ac:dyDescent="0.25">
      <c r="A11" s="15" t="s">
        <v>62</v>
      </c>
      <c r="B11">
        <f>COUNT(B4:B8)</f>
        <v>5</v>
      </c>
    </row>
    <row r="12" spans="1:11" x14ac:dyDescent="0.25">
      <c r="A12" s="15" t="s">
        <v>63</v>
      </c>
      <c r="B12">
        <f>VAR(A4:A8)</f>
        <v>5.3</v>
      </c>
    </row>
    <row r="13" spans="1:11" x14ac:dyDescent="0.25">
      <c r="A13" s="15" t="s">
        <v>64</v>
      </c>
      <c r="B13">
        <f>VAR(B4:B8)</f>
        <v>8.5</v>
      </c>
    </row>
    <row r="14" spans="1:11" ht="15.6" x14ac:dyDescent="0.25">
      <c r="A14" s="16" t="s">
        <v>65</v>
      </c>
      <c r="B14">
        <f>AVERAGE(A4:A8)</f>
        <v>24.4</v>
      </c>
    </row>
    <row r="15" spans="1:11" ht="15.6" x14ac:dyDescent="0.25">
      <c r="A15" s="16" t="s">
        <v>66</v>
      </c>
      <c r="B15">
        <f>AVERAGE(B4:B8)</f>
        <v>27</v>
      </c>
    </row>
    <row r="16" spans="1:11" ht="15.6" x14ac:dyDescent="0.25">
      <c r="A16" s="16" t="s">
        <v>67</v>
      </c>
      <c r="B16">
        <f>ABS(B14-B15)/(SQRT(25/B10+64/B11))</f>
        <v>0.61625910208197077</v>
      </c>
    </row>
    <row r="17" spans="1:2" ht="15.6" x14ac:dyDescent="0.25">
      <c r="A17" s="16" t="s">
        <v>68</v>
      </c>
      <c r="B17">
        <f>NORMSINV(0.975)</f>
        <v>1.9599639845400536</v>
      </c>
    </row>
    <row r="18" spans="1:2" ht="15.6" x14ac:dyDescent="0.25">
      <c r="A18" s="9" t="s">
        <v>69</v>
      </c>
      <c r="B18" s="17"/>
    </row>
  </sheetData>
  <mergeCells count="1">
    <mergeCell ref="A1:K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CEB1-89EA-4B65-A0B9-4ADFEE4BD94F}">
  <dimension ref="A1:K43"/>
  <sheetViews>
    <sheetView workbookViewId="0">
      <selection activeCell="A2" sqref="A2"/>
    </sheetView>
  </sheetViews>
  <sheetFormatPr defaultRowHeight="13.8" x14ac:dyDescent="0.25"/>
  <cols>
    <col min="11" max="11" width="10.21875" customWidth="1"/>
  </cols>
  <sheetData>
    <row r="1" spans="1:11" s="1" customFormat="1" ht="27.75" customHeight="1" thickBot="1" x14ac:dyDescent="0.3">
      <c r="A1" s="19" t="s">
        <v>5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.6" x14ac:dyDescent="0.25">
      <c r="A3" s="9"/>
      <c r="D3" s="10" t="s">
        <v>70</v>
      </c>
    </row>
    <row r="4" spans="1:11" x14ac:dyDescent="0.25">
      <c r="A4" s="5" t="s">
        <v>9</v>
      </c>
      <c r="B4" s="5" t="s">
        <v>10</v>
      </c>
      <c r="D4" t="s">
        <v>71</v>
      </c>
      <c r="H4" t="s">
        <v>72</v>
      </c>
    </row>
    <row r="5" spans="1:11" x14ac:dyDescent="0.25">
      <c r="A5" s="6">
        <v>15</v>
      </c>
      <c r="B5" s="6">
        <v>15.2</v>
      </c>
      <c r="D5" t="s">
        <v>73</v>
      </c>
      <c r="E5">
        <f>COUNT(A5:A14)</f>
        <v>8</v>
      </c>
    </row>
    <row r="6" spans="1:11" x14ac:dyDescent="0.25">
      <c r="A6" s="6">
        <v>14.5</v>
      </c>
      <c r="B6" s="6">
        <v>15</v>
      </c>
      <c r="D6" t="s">
        <v>15</v>
      </c>
      <c r="E6">
        <f>COUNT(B5:B13)</f>
        <v>9</v>
      </c>
    </row>
    <row r="7" spans="1:11" x14ac:dyDescent="0.25">
      <c r="A7" s="6">
        <v>15.2</v>
      </c>
      <c r="B7" s="6">
        <v>14.8</v>
      </c>
      <c r="D7" t="s">
        <v>74</v>
      </c>
      <c r="E7">
        <f>DEVSQ(A5:A12)/(E5-1)</f>
        <v>9.5535714285714127E-2</v>
      </c>
    </row>
    <row r="8" spans="1:11" x14ac:dyDescent="0.25">
      <c r="A8" s="6">
        <v>15.5</v>
      </c>
      <c r="B8" s="6">
        <v>15.2</v>
      </c>
      <c r="D8" t="s">
        <v>75</v>
      </c>
      <c r="E8">
        <f>DEVSQ(B5:B13)/(E6-1)</f>
        <v>2.6111111111110925E-2</v>
      </c>
    </row>
    <row r="9" spans="1:11" ht="15.6" x14ac:dyDescent="0.25">
      <c r="A9" s="6">
        <v>14.8</v>
      </c>
      <c r="B9" s="6">
        <v>15</v>
      </c>
      <c r="D9" t="s">
        <v>76</v>
      </c>
      <c r="E9" s="12">
        <f>E7/E8</f>
        <v>3.6588145896656736</v>
      </c>
    </row>
    <row r="10" spans="1:11" x14ac:dyDescent="0.25">
      <c r="A10" s="6">
        <v>15.1</v>
      </c>
      <c r="B10" s="6">
        <v>15</v>
      </c>
      <c r="D10" t="s">
        <v>77</v>
      </c>
      <c r="E10">
        <f>FINV(0.975,E5-1,E6-1)</f>
        <v>0.20410909789534012</v>
      </c>
    </row>
    <row r="11" spans="1:11" x14ac:dyDescent="0.25">
      <c r="A11" s="6">
        <v>15.2</v>
      </c>
      <c r="B11" s="6">
        <v>14.8</v>
      </c>
      <c r="D11" t="s">
        <v>78</v>
      </c>
      <c r="E11">
        <f>FINV(0.025,E5-1,E6-1)</f>
        <v>4.528562147363858</v>
      </c>
    </row>
    <row r="12" spans="1:11" x14ac:dyDescent="0.25">
      <c r="A12" s="6">
        <v>14.8</v>
      </c>
      <c r="B12" s="6">
        <v>15.1</v>
      </c>
    </row>
    <row r="13" spans="1:11" ht="15.6" x14ac:dyDescent="0.25">
      <c r="A13" s="6"/>
      <c r="B13" s="6">
        <v>14.8</v>
      </c>
      <c r="D13" s="9" t="s">
        <v>79</v>
      </c>
    </row>
    <row r="14" spans="1:11" ht="15.6" x14ac:dyDescent="0.25">
      <c r="D14" s="9" t="s">
        <v>80</v>
      </c>
    </row>
    <row r="16" spans="1:11" x14ac:dyDescent="0.25">
      <c r="D16" t="s">
        <v>81</v>
      </c>
      <c r="H16" t="s">
        <v>82</v>
      </c>
    </row>
    <row r="17" spans="1:8" x14ac:dyDescent="0.25">
      <c r="D17" t="s">
        <v>25</v>
      </c>
      <c r="E17">
        <f>AVERAGE(A5:A12)</f>
        <v>15.012499999999999</v>
      </c>
    </row>
    <row r="18" spans="1:8" x14ac:dyDescent="0.25">
      <c r="D18" t="s">
        <v>83</v>
      </c>
      <c r="E18">
        <f>AVERAGE(B5:B13)</f>
        <v>14.988888888888889</v>
      </c>
    </row>
    <row r="19" spans="1:8" x14ac:dyDescent="0.25">
      <c r="D19" t="s">
        <v>84</v>
      </c>
      <c r="E19">
        <f>SQRT((E7*(E5-1)+E8*(E6-1))/(E5+E6-2))</f>
        <v>0.24188687285435537</v>
      </c>
    </row>
    <row r="20" spans="1:8" ht="15.6" x14ac:dyDescent="0.25">
      <c r="D20" t="s">
        <v>18</v>
      </c>
      <c r="E20" s="12">
        <f>ABS(E17-E18)/(E19*SQRT(1/E5+1/E6))</f>
        <v>0.2008842613779776</v>
      </c>
    </row>
    <row r="21" spans="1:8" ht="15.6" x14ac:dyDescent="0.25">
      <c r="D21" t="s">
        <v>20</v>
      </c>
      <c r="E21" s="12">
        <f>TINV(2*0.025,E5+E6-2)</f>
        <v>2.1314495455597742</v>
      </c>
    </row>
    <row r="23" spans="1:8" ht="15.6" x14ac:dyDescent="0.25">
      <c r="D23" s="9" t="s">
        <v>85</v>
      </c>
      <c r="E23" s="9" t="s">
        <v>86</v>
      </c>
    </row>
    <row r="24" spans="1:8" ht="15.6" x14ac:dyDescent="0.25">
      <c r="D24" s="9" t="s">
        <v>87</v>
      </c>
    </row>
    <row r="25" spans="1:8" ht="15.6" x14ac:dyDescent="0.25">
      <c r="D25" s="9" t="s">
        <v>88</v>
      </c>
    </row>
    <row r="26" spans="1:8" ht="15.6" x14ac:dyDescent="0.25">
      <c r="A26" s="9"/>
      <c r="D26" s="10" t="s">
        <v>89</v>
      </c>
    </row>
    <row r="27" spans="1:8" x14ac:dyDescent="0.25">
      <c r="B27" t="s">
        <v>90</v>
      </c>
      <c r="F27" t="s">
        <v>38</v>
      </c>
    </row>
    <row r="28" spans="1:8" ht="14.4" thickBot="1" x14ac:dyDescent="0.3"/>
    <row r="29" spans="1:8" x14ac:dyDescent="0.25">
      <c r="B29" s="18"/>
      <c r="C29" s="18" t="s">
        <v>9</v>
      </c>
      <c r="D29" s="18" t="s">
        <v>10</v>
      </c>
      <c r="F29" s="18"/>
      <c r="G29" s="18" t="s">
        <v>9</v>
      </c>
      <c r="H29" s="18" t="s">
        <v>10</v>
      </c>
    </row>
    <row r="30" spans="1:8" x14ac:dyDescent="0.25">
      <c r="B30" t="s">
        <v>44</v>
      </c>
      <c r="C30">
        <v>15.012499999999999</v>
      </c>
      <c r="D30">
        <v>14.988888888888889</v>
      </c>
      <c r="F30" t="s">
        <v>44</v>
      </c>
      <c r="G30">
        <v>15.012499999999999</v>
      </c>
      <c r="H30">
        <v>14.988888888888889</v>
      </c>
    </row>
    <row r="31" spans="1:8" x14ac:dyDescent="0.25">
      <c r="B31" t="s">
        <v>45</v>
      </c>
      <c r="C31">
        <v>9.5535714285720788E-2</v>
      </c>
      <c r="D31">
        <v>2.6111111111049468E-2</v>
      </c>
      <c r="F31" t="s">
        <v>45</v>
      </c>
      <c r="G31">
        <v>9.5535714285720788E-2</v>
      </c>
      <c r="H31">
        <v>2.6111111111049468E-2</v>
      </c>
    </row>
    <row r="32" spans="1:8" x14ac:dyDescent="0.25">
      <c r="B32" t="s">
        <v>46</v>
      </c>
      <c r="C32">
        <v>8</v>
      </c>
      <c r="D32">
        <v>9</v>
      </c>
      <c r="F32" t="s">
        <v>46</v>
      </c>
      <c r="G32">
        <v>8</v>
      </c>
      <c r="H32">
        <v>9</v>
      </c>
    </row>
    <row r="33" spans="2:8" x14ac:dyDescent="0.25">
      <c r="B33" t="s">
        <v>49</v>
      </c>
      <c r="C33">
        <v>7</v>
      </c>
      <c r="D33">
        <v>8</v>
      </c>
      <c r="F33" t="s">
        <v>47</v>
      </c>
      <c r="G33">
        <v>5.8509259259229417E-2</v>
      </c>
    </row>
    <row r="34" spans="2:8" ht="15.6" x14ac:dyDescent="0.25">
      <c r="B34" t="s">
        <v>76</v>
      </c>
      <c r="C34" s="12">
        <v>3.6588145896745403</v>
      </c>
      <c r="F34" t="s">
        <v>48</v>
      </c>
      <c r="G34">
        <v>0</v>
      </c>
    </row>
    <row r="35" spans="2:8" x14ac:dyDescent="0.25">
      <c r="B35" t="s">
        <v>91</v>
      </c>
      <c r="C35">
        <v>4.459584988066171E-2</v>
      </c>
      <c r="F35" t="s">
        <v>49</v>
      </c>
      <c r="G35">
        <v>15</v>
      </c>
    </row>
    <row r="36" spans="2:8" ht="16.2" thickBot="1" x14ac:dyDescent="0.3">
      <c r="B36" s="1" t="s">
        <v>92</v>
      </c>
      <c r="C36" s="1">
        <v>3.5004638552690563</v>
      </c>
      <c r="D36" s="1"/>
      <c r="F36" t="s">
        <v>50</v>
      </c>
      <c r="G36" s="12">
        <v>0.20088426137802853</v>
      </c>
    </row>
    <row r="37" spans="2:8" x14ac:dyDescent="0.25">
      <c r="F37" t="s">
        <v>51</v>
      </c>
      <c r="G37">
        <v>0.42174379114968497</v>
      </c>
    </row>
    <row r="38" spans="2:8" x14ac:dyDescent="0.25">
      <c r="B38" t="s">
        <v>77</v>
      </c>
      <c r="C38">
        <f>FINV(0.975,C33-1,C34-1)</f>
        <v>0.13774378501029799</v>
      </c>
      <c r="F38" t="s">
        <v>52</v>
      </c>
      <c r="G38">
        <v>1.7530503252078615</v>
      </c>
    </row>
    <row r="39" spans="2:8" x14ac:dyDescent="0.25">
      <c r="B39" t="s">
        <v>78</v>
      </c>
      <c r="C39">
        <f>FINV(0.025,C33-1,C34-1)</f>
        <v>39.331457962410276</v>
      </c>
      <c r="F39" t="s">
        <v>53</v>
      </c>
      <c r="G39">
        <v>0.84348758229936993</v>
      </c>
    </row>
    <row r="40" spans="2:8" ht="16.2" thickBot="1" x14ac:dyDescent="0.3">
      <c r="F40" s="1" t="s">
        <v>54</v>
      </c>
      <c r="G40" s="13">
        <v>2.1314495356759524</v>
      </c>
      <c r="H40" s="1"/>
    </row>
    <row r="41" spans="2:8" ht="15.6" x14ac:dyDescent="0.25">
      <c r="B41" s="9" t="s">
        <v>79</v>
      </c>
      <c r="F41" s="9" t="s">
        <v>85</v>
      </c>
      <c r="G41" s="9" t="s">
        <v>86</v>
      </c>
    </row>
    <row r="42" spans="2:8" ht="15.6" x14ac:dyDescent="0.25">
      <c r="B42" s="9" t="s">
        <v>80</v>
      </c>
      <c r="F42" s="9" t="s">
        <v>87</v>
      </c>
    </row>
    <row r="43" spans="2:8" ht="15.6" x14ac:dyDescent="0.25">
      <c r="F43" s="9" t="s">
        <v>88</v>
      </c>
    </row>
  </sheetData>
  <mergeCells count="1">
    <mergeCell ref="A1:K1"/>
  </mergeCells>
  <phoneticPr fontId="2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5121" r:id="rId3">
          <objectPr defaultSize="0" autoPict="0" altText="" r:id="rId4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20</xdr:col>
                <xdr:colOff>68580</xdr:colOff>
                <xdr:row>42</xdr:row>
                <xdr:rowOff>99060</xdr:rowOff>
              </to>
            </anchor>
          </objectPr>
        </oleObject>
      </mc:Choice>
      <mc:Fallback>
        <oleObject progId="Equation.DSMT4" shapeId="5121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00421-BD31-4ADF-AF4A-F89B86D94454}">
  <dimension ref="A1:K31"/>
  <sheetViews>
    <sheetView workbookViewId="0">
      <selection activeCell="A2" sqref="A2"/>
    </sheetView>
  </sheetViews>
  <sheetFormatPr defaultRowHeight="13.8" x14ac:dyDescent="0.25"/>
  <sheetData>
    <row r="1" spans="1:11" s="1" customFormat="1" ht="43.2" customHeight="1" thickBot="1" x14ac:dyDescent="0.3">
      <c r="A1" s="19" t="s">
        <v>7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t="s">
        <v>6</v>
      </c>
    </row>
    <row r="3" spans="1:11" ht="15.6" x14ac:dyDescent="0.25">
      <c r="A3" s="7" t="s">
        <v>93</v>
      </c>
      <c r="B3" s="7" t="s">
        <v>94</v>
      </c>
      <c r="D3" s="10" t="s">
        <v>31</v>
      </c>
    </row>
    <row r="4" spans="1:11" x14ac:dyDescent="0.25">
      <c r="A4" s="8">
        <v>26.9</v>
      </c>
      <c r="B4" s="8">
        <v>22.6</v>
      </c>
      <c r="D4" t="s">
        <v>95</v>
      </c>
      <c r="I4" t="s">
        <v>96</v>
      </c>
    </row>
    <row r="5" spans="1:11" x14ac:dyDescent="0.25">
      <c r="A5" s="8">
        <v>25.7</v>
      </c>
      <c r="B5" s="8">
        <v>22.5</v>
      </c>
      <c r="D5" t="s">
        <v>97</v>
      </c>
      <c r="F5">
        <f>COUNT(A4:A17)</f>
        <v>13</v>
      </c>
    </row>
    <row r="6" spans="1:11" x14ac:dyDescent="0.25">
      <c r="A6" s="8">
        <v>22.3</v>
      </c>
      <c r="B6" s="8">
        <v>20.6</v>
      </c>
      <c r="D6" t="s">
        <v>98</v>
      </c>
      <c r="F6">
        <f>COUNT(B4:B12)</f>
        <v>9</v>
      </c>
    </row>
    <row r="7" spans="1:11" x14ac:dyDescent="0.25">
      <c r="A7" s="8">
        <v>26.8</v>
      </c>
      <c r="B7" s="8">
        <v>23.5</v>
      </c>
      <c r="D7" t="s">
        <v>99</v>
      </c>
      <c r="F7">
        <f>AVERAGE(A4:A16)</f>
        <v>25.761538461538461</v>
      </c>
    </row>
    <row r="8" spans="1:11" x14ac:dyDescent="0.25">
      <c r="A8" s="8">
        <v>27.2</v>
      </c>
      <c r="B8" s="8">
        <v>24.3</v>
      </c>
      <c r="D8" t="s">
        <v>100</v>
      </c>
      <c r="F8">
        <f>AVERAGE(B4:B12)</f>
        <v>22.511111111111109</v>
      </c>
    </row>
    <row r="9" spans="1:11" x14ac:dyDescent="0.25">
      <c r="A9" s="8">
        <v>24.5</v>
      </c>
      <c r="B9" s="8">
        <v>21.9</v>
      </c>
      <c r="D9" t="s">
        <v>101</v>
      </c>
      <c r="F9">
        <f>DEVSQ(A4:A16)</f>
        <v>74.130769230769218</v>
      </c>
    </row>
    <row r="10" spans="1:11" x14ac:dyDescent="0.25">
      <c r="A10" s="8">
        <v>22.8</v>
      </c>
      <c r="B10" s="8">
        <v>20.6</v>
      </c>
      <c r="D10" t="s">
        <v>102</v>
      </c>
      <c r="F10">
        <f>DEVSQ(B4:B12)</f>
        <v>13.128888888888879</v>
      </c>
    </row>
    <row r="11" spans="1:11" x14ac:dyDescent="0.25">
      <c r="A11" s="8">
        <v>23</v>
      </c>
      <c r="B11" s="8">
        <v>23.2</v>
      </c>
      <c r="D11" t="s">
        <v>103</v>
      </c>
      <c r="F11">
        <f>SQRT((F9+F10)/(F5+F6-2))</f>
        <v>2.0887754560945284</v>
      </c>
    </row>
    <row r="12" spans="1:11" ht="15.6" x14ac:dyDescent="0.25">
      <c r="A12" s="8">
        <v>24.2</v>
      </c>
      <c r="B12" s="8">
        <v>23.4</v>
      </c>
      <c r="D12" t="s">
        <v>104</v>
      </c>
      <c r="F12" s="12">
        <f>ABS(F7-F8)/(F11*SQRT(1/F5+1/F6))</f>
        <v>3.5886433450520099</v>
      </c>
    </row>
    <row r="13" spans="1:11" x14ac:dyDescent="0.25">
      <c r="A13" s="8">
        <v>26.4</v>
      </c>
      <c r="B13" s="8"/>
    </row>
    <row r="14" spans="1:11" ht="15.6" x14ac:dyDescent="0.25">
      <c r="A14" s="8">
        <v>30.5</v>
      </c>
      <c r="B14" s="8"/>
      <c r="D14" t="s">
        <v>105</v>
      </c>
      <c r="F14" s="12">
        <f>TINV(2*0.025,20)</f>
        <v>2.0859634472658648</v>
      </c>
    </row>
    <row r="15" spans="1:11" x14ac:dyDescent="0.25">
      <c r="A15" s="8">
        <v>29.5</v>
      </c>
      <c r="B15" s="8"/>
    </row>
    <row r="16" spans="1:11" ht="15.6" x14ac:dyDescent="0.25">
      <c r="A16" s="8">
        <v>25.1</v>
      </c>
      <c r="B16" s="8"/>
      <c r="D16" s="9" t="s">
        <v>55</v>
      </c>
      <c r="E16" s="9" t="s">
        <v>56</v>
      </c>
    </row>
    <row r="18" spans="1:6" ht="15.6" x14ac:dyDescent="0.25">
      <c r="A18" t="s">
        <v>38</v>
      </c>
      <c r="D18" s="10" t="s">
        <v>39</v>
      </c>
    </row>
    <row r="19" spans="1:6" ht="14.4" thickBot="1" x14ac:dyDescent="0.3">
      <c r="D19" t="s">
        <v>40</v>
      </c>
      <c r="F19" t="s">
        <v>41</v>
      </c>
    </row>
    <row r="20" spans="1:6" ht="15.6" x14ac:dyDescent="0.25">
      <c r="A20" s="11"/>
      <c r="B20" s="11" t="s">
        <v>42</v>
      </c>
      <c r="C20" s="11" t="s">
        <v>43</v>
      </c>
    </row>
    <row r="21" spans="1:6" x14ac:dyDescent="0.25">
      <c r="A21" t="s">
        <v>44</v>
      </c>
      <c r="B21">
        <v>25.761538461538461</v>
      </c>
      <c r="C21">
        <v>22.511111111111109</v>
      </c>
    </row>
    <row r="22" spans="1:6" x14ac:dyDescent="0.25">
      <c r="A22" t="s">
        <v>45</v>
      </c>
      <c r="B22">
        <v>6.1775641025642472</v>
      </c>
      <c r="C22">
        <v>1.6411111111112859</v>
      </c>
    </row>
    <row r="23" spans="1:6" x14ac:dyDescent="0.25">
      <c r="A23" t="s">
        <v>46</v>
      </c>
      <c r="B23">
        <v>13</v>
      </c>
      <c r="C23">
        <v>9</v>
      </c>
    </row>
    <row r="24" spans="1:6" x14ac:dyDescent="0.25">
      <c r="A24" t="s">
        <v>47</v>
      </c>
      <c r="B24">
        <v>4.3629829059830625</v>
      </c>
    </row>
    <row r="25" spans="1:6" x14ac:dyDescent="0.25">
      <c r="A25" t="s">
        <v>48</v>
      </c>
      <c r="B25">
        <v>0</v>
      </c>
    </row>
    <row r="26" spans="1:6" x14ac:dyDescent="0.25">
      <c r="A26" t="s">
        <v>49</v>
      </c>
      <c r="B26">
        <v>20</v>
      </c>
    </row>
    <row r="27" spans="1:6" ht="15.6" x14ac:dyDescent="0.25">
      <c r="A27" t="s">
        <v>50</v>
      </c>
      <c r="B27" s="12">
        <v>3.5886433450519455</v>
      </c>
    </row>
    <row r="28" spans="1:6" x14ac:dyDescent="0.25">
      <c r="A28" t="s">
        <v>51</v>
      </c>
      <c r="B28">
        <v>9.1806840046696565E-4</v>
      </c>
    </row>
    <row r="29" spans="1:6" x14ac:dyDescent="0.25">
      <c r="A29" t="s">
        <v>52</v>
      </c>
      <c r="B29">
        <v>1.7247182182137983</v>
      </c>
    </row>
    <row r="30" spans="1:6" x14ac:dyDescent="0.25">
      <c r="A30" t="s">
        <v>53</v>
      </c>
      <c r="B30">
        <v>1.8361368009339313E-3</v>
      </c>
    </row>
    <row r="31" spans="1:6" ht="16.2" thickBot="1" x14ac:dyDescent="0.3">
      <c r="A31" s="1" t="s">
        <v>54</v>
      </c>
      <c r="B31" s="13">
        <v>2.0859634412955419</v>
      </c>
      <c r="C31" s="1"/>
      <c r="D31" s="9" t="s">
        <v>55</v>
      </c>
      <c r="E31" s="9" t="s">
        <v>56</v>
      </c>
    </row>
  </sheetData>
  <mergeCells count="1">
    <mergeCell ref="A1:K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7771-E162-428A-A3C4-83D0A32D94E3}">
  <dimension ref="A1:L24"/>
  <sheetViews>
    <sheetView workbookViewId="0">
      <selection activeCell="A3" sqref="A3:XFD24"/>
    </sheetView>
  </sheetViews>
  <sheetFormatPr defaultRowHeight="13.8" x14ac:dyDescent="0.25"/>
  <sheetData>
    <row r="1" spans="1:12" s="1" customFormat="1" ht="27.75" customHeight="1" thickBot="1" x14ac:dyDescent="0.3">
      <c r="A1" s="19" t="s">
        <v>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x14ac:dyDescent="0.25">
      <c r="A2" t="s">
        <v>0</v>
      </c>
    </row>
    <row r="3" spans="1:12" x14ac:dyDescent="0.25">
      <c r="A3" t="s">
        <v>106</v>
      </c>
      <c r="C3" t="s">
        <v>107</v>
      </c>
    </row>
    <row r="4" spans="1:12" x14ac:dyDescent="0.25">
      <c r="A4" t="s">
        <v>15</v>
      </c>
      <c r="B4">
        <v>100</v>
      </c>
    </row>
    <row r="5" spans="1:12" x14ac:dyDescent="0.25">
      <c r="A5" t="s">
        <v>108</v>
      </c>
      <c r="B5">
        <v>0.35</v>
      </c>
    </row>
    <row r="6" spans="1:12" x14ac:dyDescent="0.25">
      <c r="A6" t="s">
        <v>109</v>
      </c>
      <c r="B6">
        <v>0.4</v>
      </c>
    </row>
    <row r="7" spans="1:12" x14ac:dyDescent="0.25">
      <c r="A7" t="s">
        <v>19</v>
      </c>
      <c r="B7">
        <v>0.01</v>
      </c>
    </row>
    <row r="8" spans="1:12" x14ac:dyDescent="0.25">
      <c r="A8" t="s">
        <v>34</v>
      </c>
      <c r="B8">
        <f>SQRT(B4)*(B5-B6)/SQRT(B6*(1-B6))</f>
        <v>-1.0206207261596585</v>
      </c>
    </row>
    <row r="9" spans="1:12" x14ac:dyDescent="0.25">
      <c r="A9" t="s">
        <v>110</v>
      </c>
      <c r="B9">
        <f>NORMSINV(0.99)</f>
        <v>2.3263478740408408</v>
      </c>
    </row>
    <row r="10" spans="1:12" ht="15.6" x14ac:dyDescent="0.25">
      <c r="A10" s="9" t="s">
        <v>111</v>
      </c>
      <c r="B10" s="9" t="s">
        <v>112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</sheetData>
  <mergeCells count="1">
    <mergeCell ref="A1:L1"/>
  </mergeCells>
  <phoneticPr fontId="2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7169" r:id="rId3">
          <objectPr defaultSize="0" autoPict="0" altText="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4</xdr:col>
                <xdr:colOff>601980</xdr:colOff>
                <xdr:row>23</xdr:row>
                <xdr:rowOff>68580</xdr:rowOff>
              </to>
            </anchor>
          </objectPr>
        </oleObject>
      </mc:Choice>
      <mc:Fallback>
        <oleObject progId="Equation.DSMT4" shapeId="7169" r:id="rId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A8ED-B32A-40F1-8A05-F5C2EB113B77}">
  <dimension ref="A1:L34"/>
  <sheetViews>
    <sheetView workbookViewId="0">
      <selection activeCell="N15" sqref="N15"/>
    </sheetView>
  </sheetViews>
  <sheetFormatPr defaultRowHeight="13.8" x14ac:dyDescent="0.25"/>
  <sheetData>
    <row r="1" spans="1:12" s="1" customFormat="1" ht="42" customHeight="1" thickBot="1" x14ac:dyDescent="0.3">
      <c r="A1" s="19" t="s">
        <v>11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25">
      <c r="A2" t="s">
        <v>0</v>
      </c>
    </row>
    <row r="3" spans="1:12" x14ac:dyDescent="0.25">
      <c r="A3" t="s">
        <v>113</v>
      </c>
      <c r="B3" t="s">
        <v>114</v>
      </c>
    </row>
    <row r="4" spans="1:12" x14ac:dyDescent="0.25">
      <c r="A4" t="s">
        <v>115</v>
      </c>
    </row>
    <row r="5" spans="1:12" x14ac:dyDescent="0.25">
      <c r="A5" t="s">
        <v>16</v>
      </c>
      <c r="B5">
        <v>5</v>
      </c>
    </row>
    <row r="6" spans="1:12" x14ac:dyDescent="0.25">
      <c r="A6" t="s">
        <v>15</v>
      </c>
      <c r="B6">
        <v>100</v>
      </c>
    </row>
    <row r="7" spans="1:12" x14ac:dyDescent="0.25">
      <c r="A7" t="s">
        <v>25</v>
      </c>
      <c r="B7">
        <v>5.32</v>
      </c>
    </row>
    <row r="8" spans="1:12" x14ac:dyDescent="0.25">
      <c r="A8" t="s">
        <v>116</v>
      </c>
      <c r="B8">
        <v>1</v>
      </c>
    </row>
    <row r="9" spans="1:12" x14ac:dyDescent="0.25">
      <c r="A9" t="s">
        <v>19</v>
      </c>
      <c r="B9">
        <v>0.01</v>
      </c>
    </row>
    <row r="11" spans="1:12" x14ac:dyDescent="0.25">
      <c r="A11" t="s">
        <v>34</v>
      </c>
      <c r="B11">
        <f>SQRT(B6)*ABS(B7-B5)/B8</f>
        <v>3.2000000000000028</v>
      </c>
    </row>
    <row r="12" spans="1:12" x14ac:dyDescent="0.25">
      <c r="A12" t="s">
        <v>117</v>
      </c>
      <c r="B12">
        <f>NORMSINV(0.995)</f>
        <v>2.5758293035488999</v>
      </c>
    </row>
    <row r="14" spans="1:12" ht="15.6" x14ac:dyDescent="0.25">
      <c r="A14" s="9" t="s">
        <v>118</v>
      </c>
      <c r="B14" s="9" t="s">
        <v>119</v>
      </c>
    </row>
    <row r="16" spans="1:12" x14ac:dyDescent="0.25">
      <c r="A16" t="s">
        <v>120</v>
      </c>
      <c r="B16" t="s">
        <v>121</v>
      </c>
    </row>
    <row r="17" spans="1:4" x14ac:dyDescent="0.25">
      <c r="A17">
        <f>B5-B8/SQRT(B6)*B12</f>
        <v>4.7424170696451098</v>
      </c>
      <c r="B17" t="s">
        <v>122</v>
      </c>
      <c r="C17">
        <f>B5+B8/SQRT(B6)*B12</f>
        <v>5.2575829303548902</v>
      </c>
    </row>
    <row r="19" spans="1:4" x14ac:dyDescent="0.25">
      <c r="A19" t="s">
        <v>123</v>
      </c>
      <c r="B19" t="s">
        <v>124</v>
      </c>
    </row>
    <row r="20" spans="1:4" x14ac:dyDescent="0.25">
      <c r="A20" t="s">
        <v>125</v>
      </c>
      <c r="C20">
        <f>NORMDIST(A17,4.6,0.1,TRUE)</f>
        <v>0.92280146731307111</v>
      </c>
    </row>
    <row r="21" spans="1:4" x14ac:dyDescent="0.25">
      <c r="A21" t="s">
        <v>126</v>
      </c>
      <c r="C21">
        <f>NORMDIST(C17,4.6,0.1,TRUE)</f>
        <v>0.99999999997580868</v>
      </c>
    </row>
    <row r="22" spans="1:4" x14ac:dyDescent="0.25">
      <c r="C22">
        <f>C21-C20</f>
        <v>7.7198532662737573E-2</v>
      </c>
    </row>
    <row r="23" spans="1:4" ht="15.6" x14ac:dyDescent="0.25">
      <c r="A23" s="9" t="s">
        <v>127</v>
      </c>
      <c r="B23" s="9"/>
      <c r="C23" s="9"/>
      <c r="D23" s="9"/>
    </row>
    <row r="33" customFormat="1" x14ac:dyDescent="0.25"/>
    <row r="34" customFormat="1" x14ac:dyDescent="0.25"/>
  </sheetData>
  <mergeCells count="1">
    <mergeCell ref="A1:L1"/>
  </mergeCells>
  <phoneticPr fontId="2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8193" r:id="rId3">
          <objectPr defaultSize="0" autoPict="0" altText="" r:id="rId4">
            <anchor moveWithCells="1">
              <from>
                <xdr:col>4</xdr:col>
                <xdr:colOff>381000</xdr:colOff>
                <xdr:row>2</xdr:row>
                <xdr:rowOff>22860</xdr:rowOff>
              </from>
              <to>
                <xdr:col>11</xdr:col>
                <xdr:colOff>274320</xdr:colOff>
                <xdr:row>39</xdr:row>
                <xdr:rowOff>114300</xdr:rowOff>
              </to>
            </anchor>
          </objectPr>
        </oleObject>
      </mc:Choice>
      <mc:Fallback>
        <oleObject progId="Equation.DSMT4" shapeId="8193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5.2</vt:lpstr>
      <vt:lpstr>5.4</vt:lpstr>
      <vt:lpstr>5.5</vt:lpstr>
      <vt:lpstr>5.6</vt:lpstr>
      <vt:lpstr>5.7</vt:lpstr>
      <vt:lpstr>5.8</vt:lpstr>
      <vt:lpstr>5.9</vt:lpstr>
      <vt:lpstr>5.11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钱星元</dc:creator>
  <cp:lastModifiedBy>钱星元</cp:lastModifiedBy>
  <dcterms:created xsi:type="dcterms:W3CDTF">2022-11-05T03:31:20Z</dcterms:created>
  <dcterms:modified xsi:type="dcterms:W3CDTF">2022-11-15T03:16:32Z</dcterms:modified>
</cp:coreProperties>
</file>