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drawings/drawing3.xml" ContentType="application/vnd.openxmlformats-officedocument.drawing+xml"/>
  <Override PartName="/xl/embeddings/oleObject2.bin" ContentType="application/vnd.openxmlformats-officedocument.oleObject"/>
  <Override PartName="/xl/drawings/drawing4.xml" ContentType="application/vnd.openxmlformats-officedocument.drawing+xml"/>
  <Override PartName="/xl/embeddings/oleObject3.bin" ContentType="application/vnd.openxmlformats-officedocument.oleObject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2"/>
  <workbookPr defaultThemeVersion="166925"/>
  <mc:AlternateContent xmlns:mc="http://schemas.openxmlformats.org/markup-compatibility/2006">
    <mc:Choice Requires="x15">
      <x15ac:absPath xmlns:x15ac="http://schemas.microsoft.com/office/spreadsheetml/2010/11/ac" url="K:\同济\作业\2022下\数理统计与计算\"/>
    </mc:Choice>
  </mc:AlternateContent>
  <xr:revisionPtr revIDLastSave="0" documentId="13_ncr:1_{0265459B-FF4C-4E85-98C0-50067E5EB62B}" xr6:coauthVersionLast="36" xr6:coauthVersionMax="47" xr10:uidLastSave="{00000000-0000-0000-0000-000000000000}"/>
  <bookViews>
    <workbookView xWindow="3510" yWindow="3510" windowWidth="21600" windowHeight="11385" activeTab="3" xr2:uid="{68392199-8FE2-4CCB-B25F-308F81711164}"/>
  </bookViews>
  <sheets>
    <sheet name="5.12" sheetId="1" r:id="rId1"/>
    <sheet name="5.13" sheetId="2" r:id="rId2"/>
    <sheet name="5.14" sheetId="3" r:id="rId3"/>
    <sheet name="5.17" sheetId="4" r:id="rId4"/>
    <sheet name="5.18" sheetId="5" r:id="rId5"/>
    <sheet name="补10" sheetId="6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3" i="4" l="1"/>
  <c r="B22" i="4"/>
  <c r="C6" i="5"/>
  <c r="D12" i="1"/>
  <c r="C12" i="1"/>
  <c r="K12" i="1"/>
  <c r="K11" i="1"/>
  <c r="K5" i="1"/>
  <c r="K6" i="1"/>
  <c r="K7" i="1"/>
  <c r="K8" i="1"/>
  <c r="K9" i="1"/>
  <c r="K10" i="1"/>
  <c r="K4" i="1"/>
  <c r="L4" i="1" s="1"/>
  <c r="C4" i="1"/>
  <c r="C19" i="5" l="1"/>
  <c r="C18" i="5"/>
  <c r="C17" i="5"/>
  <c r="C15" i="5"/>
  <c r="C13" i="5"/>
  <c r="C12" i="5"/>
  <c r="C11" i="5"/>
  <c r="C10" i="5"/>
  <c r="C21" i="5" s="1"/>
  <c r="C9" i="5"/>
  <c r="C8" i="5"/>
  <c r="C7" i="5"/>
  <c r="B19" i="4"/>
  <c r="B14" i="4"/>
  <c r="B13" i="4"/>
  <c r="B10" i="4"/>
  <c r="B9" i="4"/>
  <c r="K8" i="4"/>
  <c r="J8" i="4"/>
  <c r="I8" i="4"/>
  <c r="H8" i="4"/>
  <c r="G8" i="4"/>
  <c r="F8" i="4"/>
  <c r="E8" i="4"/>
  <c r="D8" i="4"/>
  <c r="C8" i="4"/>
  <c r="B8" i="4"/>
  <c r="B18" i="4" s="1"/>
  <c r="E9" i="3"/>
  <c r="B8" i="3"/>
  <c r="C7" i="3"/>
  <c r="D7" i="3" s="1"/>
  <c r="E7" i="3" s="1"/>
  <c r="E6" i="3"/>
  <c r="D6" i="3"/>
  <c r="C6" i="3"/>
  <c r="C5" i="3"/>
  <c r="D5" i="3" s="1"/>
  <c r="E5" i="3" s="1"/>
  <c r="C4" i="3"/>
  <c r="C8" i="3" s="1"/>
  <c r="E12" i="2"/>
  <c r="B12" i="2"/>
  <c r="B11" i="2"/>
  <c r="C9" i="2"/>
  <c r="D9" i="2" s="1"/>
  <c r="E9" i="2" s="1"/>
  <c r="D8" i="2"/>
  <c r="E8" i="2" s="1"/>
  <c r="C8" i="2"/>
  <c r="C7" i="2"/>
  <c r="D7" i="2" s="1"/>
  <c r="E7" i="2" s="1"/>
  <c r="C6" i="2"/>
  <c r="D6" i="2" s="1"/>
  <c r="E6" i="2" s="1"/>
  <c r="C5" i="2"/>
  <c r="C10" i="2" s="1"/>
  <c r="D10" i="2" s="1"/>
  <c r="E10" i="2" s="1"/>
  <c r="D4" i="2"/>
  <c r="E4" i="2" s="1"/>
  <c r="C4" i="2"/>
  <c r="E13" i="1"/>
  <c r="B13" i="1"/>
  <c r="B14" i="1" s="1"/>
  <c r="C6" i="1" l="1"/>
  <c r="D6" i="1" s="1"/>
  <c r="C5" i="1"/>
  <c r="D4" i="3"/>
  <c r="E11" i="2"/>
  <c r="D5" i="2"/>
  <c r="E5" i="2" s="1"/>
  <c r="C11" i="2"/>
  <c r="D11" i="2"/>
  <c r="C11" i="1"/>
  <c r="D11" i="1" s="1"/>
  <c r="C8" i="1"/>
  <c r="D8" i="1" s="1"/>
  <c r="D5" i="1"/>
  <c r="C10" i="1"/>
  <c r="D10" i="1" s="1"/>
  <c r="C7" i="1"/>
  <c r="D7" i="1" s="1"/>
  <c r="C9" i="1"/>
  <c r="D9" i="1" s="1"/>
  <c r="D8" i="3" l="1"/>
  <c r="E4" i="3"/>
  <c r="E8" i="3" s="1"/>
  <c r="C13" i="1"/>
  <c r="D4" i="1"/>
  <c r="D13" i="1" s="1"/>
</calcChain>
</file>

<file path=xl/sharedStrings.xml><?xml version="1.0" encoding="utf-8"?>
<sst xmlns="http://schemas.openxmlformats.org/spreadsheetml/2006/main" count="100" uniqueCount="65">
  <si>
    <t>5.12 在某细纱机上进行断点率测定，测定锭子总数为440，测得断头次数记录如下表,问可否认为锭子的断头数服从泊松
分布（a = 0.05)</t>
  </si>
  <si>
    <t>解：</t>
  </si>
  <si>
    <t>每锭断头数</t>
  </si>
  <si>
    <t>锭数（实测）</t>
  </si>
  <si>
    <r>
      <t>5.1</t>
    </r>
    <r>
      <rPr>
        <b/>
        <sz val="10"/>
        <rFont val="宋体"/>
        <family val="3"/>
        <charset val="134"/>
      </rPr>
      <t>3</t>
    </r>
    <r>
      <rPr>
        <b/>
        <sz val="10"/>
        <rFont val="宋体"/>
        <family val="3"/>
        <charset val="134"/>
      </rPr>
      <t xml:space="preserve"> 投一枚硬币，直至出现正面，记下第</t>
    </r>
    <r>
      <rPr>
        <b/>
        <sz val="10"/>
        <rFont val="宋体"/>
        <family val="3"/>
        <charset val="134"/>
      </rPr>
      <t>k次投掷时首次出现正面的频数nk，见表5.10.你是否相信硬币是均匀对称的？（取a=0.05）</t>
    </r>
  </si>
  <si>
    <t>k</t>
  </si>
  <si>
    <r>
      <t>n</t>
    </r>
    <r>
      <rPr>
        <sz val="11"/>
        <color theme="1"/>
        <rFont val="等线"/>
        <family val="2"/>
        <charset val="134"/>
        <scheme val="minor"/>
      </rPr>
      <t>k</t>
    </r>
  </si>
  <si>
    <t>》7</t>
  </si>
  <si>
    <t>总数：</t>
  </si>
  <si>
    <r>
      <t>5.14</t>
    </r>
    <r>
      <rPr>
        <b/>
        <sz val="10"/>
        <rFont val="宋体"/>
        <family val="3"/>
        <charset val="134"/>
      </rPr>
      <t xml:space="preserve"> 灰色的兔与棕色的兔交配后会产生灰色、黑色、肉桂色和棕色等四种颜色的后代，其数量的比列按遗传学的理论应当是</t>
    </r>
    <r>
      <rPr>
        <b/>
        <sz val="10"/>
        <rFont val="宋体"/>
        <family val="3"/>
        <charset val="134"/>
      </rPr>
      <t>9:3:3:1，为了验证这个理论，做了一些观测，得到如下数据，256个后代中，灰色兔有149只，黑色兔有54只，肉桂色兔有42只，棕色兔有11只。问：关于兔子的遗传理论是否可信？（取a=0.05）</t>
    </r>
  </si>
  <si>
    <t xml:space="preserve">5.17 某采购员考虑在甲乙两家公司中选择一家购买其生产的产品，根据以往的记录知道这两家公司出售的产品不合格率数据如下表
1）在显著水平5﹪下，能否认为甲乙两公司产品的质量无显著差异？
2）在显著水平5﹪下，能否认为甲公司的产品质量显著优于乙公司？ </t>
  </si>
  <si>
    <t>甲</t>
  </si>
  <si>
    <t>乙</t>
  </si>
  <si>
    <t>5.18 某工厂欲判断在装配线上工作的男工和女工的生产技能是否有差异，抽取了9名男工和5名女工进行测试评分，取得数据如下表：
在显著性水平a=0.05下，能否认为男工和女工的生产技能有显著差异？</t>
  </si>
  <si>
    <t>女工</t>
  </si>
  <si>
    <t>男工</t>
  </si>
  <si>
    <t>解：</t>
    <phoneticPr fontId="1" type="noConversion"/>
  </si>
  <si>
    <t>理论数</t>
  </si>
  <si>
    <t>CHI^2</t>
  </si>
  <si>
    <t>所以不能认为锭子的断头数服从泊松分布</t>
  </si>
  <si>
    <t>临界值：</t>
  </si>
  <si>
    <t>lamda^=xbar</t>
  </si>
  <si>
    <r>
      <t>H</t>
    </r>
    <r>
      <rPr>
        <sz val="11"/>
        <color theme="1"/>
        <rFont val="等线"/>
        <family val="2"/>
        <charset val="134"/>
        <scheme val="minor"/>
      </rPr>
      <t xml:space="preserve">0:硬币是均匀对称的  </t>
    </r>
  </si>
  <si>
    <t>H1:相信硬币是非均匀对称的</t>
  </si>
  <si>
    <t>分布律</t>
  </si>
  <si>
    <t>所以可以相信硬币是均匀对称的</t>
  </si>
  <si>
    <t>结果：</t>
  </si>
  <si>
    <t>H0:关于兔子的遗传理论可信</t>
  </si>
  <si>
    <t>H1:关于兔子的遗传理论不可信</t>
  </si>
  <si>
    <t>颜色</t>
  </si>
  <si>
    <t>实验数</t>
  </si>
  <si>
    <t>灰色</t>
  </si>
  <si>
    <t>黑色</t>
  </si>
  <si>
    <t>肉桂色</t>
  </si>
  <si>
    <t>棕色</t>
  </si>
  <si>
    <t>3.236111&lt;7.814728</t>
  </si>
  <si>
    <r>
      <t>p=p(甲</t>
    </r>
    <r>
      <rPr>
        <sz val="11"/>
        <color theme="1"/>
        <rFont val="等线"/>
        <family val="2"/>
        <charset val="134"/>
        <scheme val="minor"/>
      </rPr>
      <t>&gt;</t>
    </r>
    <r>
      <rPr>
        <sz val="11"/>
        <color theme="1"/>
        <rFont val="等线"/>
        <family val="2"/>
        <charset val="134"/>
        <scheme val="minor"/>
      </rPr>
      <t>=乙）</t>
    </r>
  </si>
  <si>
    <t xml:space="preserve">1、H0:p=1/2(即无差异)  </t>
  </si>
  <si>
    <t>H1:p&lt;&gt;1/2(即有差异)</t>
  </si>
  <si>
    <t>甲大于乙</t>
  </si>
  <si>
    <t>zbar</t>
  </si>
  <si>
    <t>n</t>
  </si>
  <si>
    <t>p0</t>
  </si>
  <si>
    <t>T</t>
  </si>
  <si>
    <t>u(0.975)</t>
  </si>
  <si>
    <t>|T|&lt;u(0.975)</t>
  </si>
  <si>
    <t>不能拒绝原假设，可以认为甲乙两公司产品的质量无显著差异.</t>
  </si>
  <si>
    <t>2、</t>
  </si>
  <si>
    <t>所以不能拒绝H0，即不能认为甲的产品质量显著优于乙公司</t>
  </si>
  <si>
    <t>H0:男工和女工的生产技能没有显著差异</t>
  </si>
  <si>
    <t>H1:男工和女工的生产技能有显著差异</t>
  </si>
  <si>
    <t>测试评分</t>
  </si>
  <si>
    <t>分组</t>
  </si>
  <si>
    <t>秩</t>
  </si>
  <si>
    <t>女工秩和</t>
  </si>
  <si>
    <t>下界：</t>
  </si>
  <si>
    <t>上界：</t>
  </si>
  <si>
    <t>因为23&lt;女工秩和&lt;52，无法拒绝原假设，可以认为男工和女工的生产技能没有显著差异。</t>
  </si>
  <si>
    <t>39509.91&gt;14.06714</t>
    <phoneticPr fontId="1" type="noConversion"/>
  </si>
  <si>
    <t>5.569966&lt;12.59159</t>
    <phoneticPr fontId="1" type="noConversion"/>
  </si>
  <si>
    <t>所以关于兔子的遗传理论可信</t>
    <phoneticPr fontId="1" type="noConversion"/>
  </si>
  <si>
    <t>H1：p&gt;1/2</t>
    <phoneticPr fontId="1" type="noConversion"/>
  </si>
  <si>
    <t xml:space="preserve"> H0：p&lt;=1/2，</t>
    <phoneticPr fontId="1" type="noConversion"/>
  </si>
  <si>
    <t>u(0.95)</t>
    <phoneticPr fontId="1" type="noConversion"/>
  </si>
  <si>
    <t>T&lt;u(0.95)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</si>
</sst>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_ "/>
    <numFmt numFmtId="177" formatCode="0_ "/>
  </numFmts>
  <fonts count="7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0"/>
      <name val="宋体"/>
      <family val="3"/>
      <charset val="134"/>
    </font>
    <font>
      <sz val="10"/>
      <name val="Arial"/>
      <family val="2"/>
    </font>
    <font>
      <sz val="12"/>
      <color indexed="12"/>
      <name val="Arial"/>
      <family val="2"/>
    </font>
    <font>
      <b/>
      <sz val="12"/>
      <color indexed="12"/>
      <name val="宋体"/>
      <family val="3"/>
      <charset val="134"/>
    </font>
    <font>
      <b/>
      <sz val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/>
  </cellStyleXfs>
  <cellXfs count="17">
    <xf numFmtId="0" fontId="0" fillId="0" borderId="0" xfId="0">
      <alignment vertical="center"/>
    </xf>
    <xf numFmtId="0" fontId="0" fillId="0" borderId="1" xfId="0" applyBorder="1">
      <alignment vertical="center"/>
    </xf>
    <xf numFmtId="0" fontId="4" fillId="0" borderId="0" xfId="1" applyFont="1"/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Font="1">
      <alignment vertical="center"/>
    </xf>
    <xf numFmtId="0" fontId="0" fillId="0" borderId="3" xfId="0" applyBorder="1" applyAlignment="1">
      <alignment horizontal="center" vertical="center"/>
    </xf>
    <xf numFmtId="0" fontId="0" fillId="0" borderId="2" xfId="0" applyBorder="1">
      <alignment vertical="center"/>
    </xf>
    <xf numFmtId="176" fontId="0" fillId="0" borderId="2" xfId="0" applyNumberFormat="1" applyBorder="1">
      <alignment vertical="center"/>
    </xf>
    <xf numFmtId="0" fontId="0" fillId="0" borderId="3" xfId="0" applyBorder="1">
      <alignment vertical="center"/>
    </xf>
    <xf numFmtId="176" fontId="0" fillId="0" borderId="3" xfId="0" applyNumberFormat="1" applyBorder="1">
      <alignment vertical="center"/>
    </xf>
    <xf numFmtId="177" fontId="0" fillId="0" borderId="2" xfId="0" applyNumberFormat="1" applyBorder="1">
      <alignment vertical="center"/>
    </xf>
    <xf numFmtId="177" fontId="0" fillId="0" borderId="3" xfId="0" applyNumberFormat="1" applyBorder="1">
      <alignment vertic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</cellXfs>
  <cellStyles count="2">
    <cellStyle name="常规" xfId="0" builtinId="0"/>
    <cellStyle name="常规_1.3" xfId="1" xr:uid="{86605892-1851-4EB8-A30B-38900615937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14</xdr:row>
      <xdr:rowOff>9525</xdr:rowOff>
    </xdr:from>
    <xdr:to>
      <xdr:col>10</xdr:col>
      <xdr:colOff>0</xdr:colOff>
      <xdr:row>37</xdr:row>
      <xdr:rowOff>104775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62AE5B60-AF66-4E1E-B0B2-224D4F008A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714625"/>
          <a:ext cx="7296150" cy="4257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16</xdr:row>
          <xdr:rowOff>19050</xdr:rowOff>
        </xdr:from>
        <xdr:to>
          <xdr:col>10</xdr:col>
          <xdr:colOff>400050</xdr:colOff>
          <xdr:row>18</xdr:row>
          <xdr:rowOff>142875</xdr:rowOff>
        </xdr:to>
        <xdr:sp macro="" textlink="">
          <xdr:nvSpPr>
            <xdr:cNvPr id="3073" name="Picture 2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1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</xdr:row>
          <xdr:rowOff>9525</xdr:rowOff>
        </xdr:from>
        <xdr:to>
          <xdr:col>14</xdr:col>
          <xdr:colOff>504825</xdr:colOff>
          <xdr:row>12</xdr:row>
          <xdr:rowOff>95250</xdr:rowOff>
        </xdr:to>
        <xdr:sp macro="" textlink="">
          <xdr:nvSpPr>
            <xdr:cNvPr id="4097" name="Picture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2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5</xdr:row>
          <xdr:rowOff>0</xdr:rowOff>
        </xdr:from>
        <xdr:to>
          <xdr:col>12</xdr:col>
          <xdr:colOff>295275</xdr:colOff>
          <xdr:row>21</xdr:row>
          <xdr:rowOff>38100</xdr:rowOff>
        </xdr:to>
        <xdr:sp macro="" textlink="">
          <xdr:nvSpPr>
            <xdr:cNvPr id="6145" name="Picture 2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4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99060</xdr:colOff>
      <xdr:row>0</xdr:row>
      <xdr:rowOff>609600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3B38FA32-53B8-4DC6-9F0B-3763F298B4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506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10</xdr:col>
      <xdr:colOff>142875</xdr:colOff>
      <xdr:row>20</xdr:row>
      <xdr:rowOff>104775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CCB8A5C7-B3C3-440E-951D-DA206DBB22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8650"/>
          <a:ext cx="7000875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Relationship Id="rId4" Type="http://schemas.openxmlformats.org/officeDocument/2006/relationships/image" Target="../media/image2.emf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2.bin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3.xml"/><Relationship Id="rId4" Type="http://schemas.openxmlformats.org/officeDocument/2006/relationships/image" Target="../media/image3.emf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3.bin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4.xml"/><Relationship Id="rId4" Type="http://schemas.openxmlformats.org/officeDocument/2006/relationships/image" Target="../media/image4.emf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5EB1D-7658-47BD-96BB-29CFEBC7E6C0}">
  <dimension ref="A1:L14"/>
  <sheetViews>
    <sheetView workbookViewId="0">
      <selection activeCell="A2" sqref="A2"/>
    </sheetView>
  </sheetViews>
  <sheetFormatPr defaultColWidth="9" defaultRowHeight="14.25" x14ac:dyDescent="0.2"/>
  <cols>
    <col min="1" max="1" width="11.625" bestFit="1" customWidth="1"/>
    <col min="2" max="2" width="13.875" bestFit="1" customWidth="1"/>
    <col min="3" max="3" width="7.5" bestFit="1" customWidth="1"/>
    <col min="11" max="11" width="13" bestFit="1" customWidth="1"/>
    <col min="257" max="257" width="11.625" bestFit="1" customWidth="1"/>
    <col min="258" max="258" width="13.875" bestFit="1" customWidth="1"/>
    <col min="259" max="259" width="7.5" bestFit="1" customWidth="1"/>
    <col min="513" max="513" width="11.625" bestFit="1" customWidth="1"/>
    <col min="514" max="514" width="13.875" bestFit="1" customWidth="1"/>
    <col min="515" max="515" width="7.5" bestFit="1" customWidth="1"/>
    <col min="769" max="769" width="11.625" bestFit="1" customWidth="1"/>
    <col min="770" max="770" width="13.875" bestFit="1" customWidth="1"/>
    <col min="771" max="771" width="7.5" bestFit="1" customWidth="1"/>
    <col min="1025" max="1025" width="11.625" bestFit="1" customWidth="1"/>
    <col min="1026" max="1026" width="13.875" bestFit="1" customWidth="1"/>
    <col min="1027" max="1027" width="7.5" bestFit="1" customWidth="1"/>
    <col min="1281" max="1281" width="11.625" bestFit="1" customWidth="1"/>
    <col min="1282" max="1282" width="13.875" bestFit="1" customWidth="1"/>
    <col min="1283" max="1283" width="7.5" bestFit="1" customWidth="1"/>
    <col min="1537" max="1537" width="11.625" bestFit="1" customWidth="1"/>
    <col min="1538" max="1538" width="13.875" bestFit="1" customWidth="1"/>
    <col min="1539" max="1539" width="7.5" bestFit="1" customWidth="1"/>
    <col min="1793" max="1793" width="11.625" bestFit="1" customWidth="1"/>
    <col min="1794" max="1794" width="13.875" bestFit="1" customWidth="1"/>
    <col min="1795" max="1795" width="7.5" bestFit="1" customWidth="1"/>
    <col min="2049" max="2049" width="11.625" bestFit="1" customWidth="1"/>
    <col min="2050" max="2050" width="13.875" bestFit="1" customWidth="1"/>
    <col min="2051" max="2051" width="7.5" bestFit="1" customWidth="1"/>
    <col min="2305" max="2305" width="11.625" bestFit="1" customWidth="1"/>
    <col min="2306" max="2306" width="13.875" bestFit="1" customWidth="1"/>
    <col min="2307" max="2307" width="7.5" bestFit="1" customWidth="1"/>
    <col min="2561" max="2561" width="11.625" bestFit="1" customWidth="1"/>
    <col min="2562" max="2562" width="13.875" bestFit="1" customWidth="1"/>
    <col min="2563" max="2563" width="7.5" bestFit="1" customWidth="1"/>
    <col min="2817" max="2817" width="11.625" bestFit="1" customWidth="1"/>
    <col min="2818" max="2818" width="13.875" bestFit="1" customWidth="1"/>
    <col min="2819" max="2819" width="7.5" bestFit="1" customWidth="1"/>
    <col min="3073" max="3073" width="11.625" bestFit="1" customWidth="1"/>
    <col min="3074" max="3074" width="13.875" bestFit="1" customWidth="1"/>
    <col min="3075" max="3075" width="7.5" bestFit="1" customWidth="1"/>
    <col min="3329" max="3329" width="11.625" bestFit="1" customWidth="1"/>
    <col min="3330" max="3330" width="13.875" bestFit="1" customWidth="1"/>
    <col min="3331" max="3331" width="7.5" bestFit="1" customWidth="1"/>
    <col min="3585" max="3585" width="11.625" bestFit="1" customWidth="1"/>
    <col min="3586" max="3586" width="13.875" bestFit="1" customWidth="1"/>
    <col min="3587" max="3587" width="7.5" bestFit="1" customWidth="1"/>
    <col min="3841" max="3841" width="11.625" bestFit="1" customWidth="1"/>
    <col min="3842" max="3842" width="13.875" bestFit="1" customWidth="1"/>
    <col min="3843" max="3843" width="7.5" bestFit="1" customWidth="1"/>
    <col min="4097" max="4097" width="11.625" bestFit="1" customWidth="1"/>
    <col min="4098" max="4098" width="13.875" bestFit="1" customWidth="1"/>
    <col min="4099" max="4099" width="7.5" bestFit="1" customWidth="1"/>
    <col min="4353" max="4353" width="11.625" bestFit="1" customWidth="1"/>
    <col min="4354" max="4354" width="13.875" bestFit="1" customWidth="1"/>
    <col min="4355" max="4355" width="7.5" bestFit="1" customWidth="1"/>
    <col min="4609" max="4609" width="11.625" bestFit="1" customWidth="1"/>
    <col min="4610" max="4610" width="13.875" bestFit="1" customWidth="1"/>
    <col min="4611" max="4611" width="7.5" bestFit="1" customWidth="1"/>
    <col min="4865" max="4865" width="11.625" bestFit="1" customWidth="1"/>
    <col min="4866" max="4866" width="13.875" bestFit="1" customWidth="1"/>
    <col min="4867" max="4867" width="7.5" bestFit="1" customWidth="1"/>
    <col min="5121" max="5121" width="11.625" bestFit="1" customWidth="1"/>
    <col min="5122" max="5122" width="13.875" bestFit="1" customWidth="1"/>
    <col min="5123" max="5123" width="7.5" bestFit="1" customWidth="1"/>
    <col min="5377" max="5377" width="11.625" bestFit="1" customWidth="1"/>
    <col min="5378" max="5378" width="13.875" bestFit="1" customWidth="1"/>
    <col min="5379" max="5379" width="7.5" bestFit="1" customWidth="1"/>
    <col min="5633" max="5633" width="11.625" bestFit="1" customWidth="1"/>
    <col min="5634" max="5634" width="13.875" bestFit="1" customWidth="1"/>
    <col min="5635" max="5635" width="7.5" bestFit="1" customWidth="1"/>
    <col min="5889" max="5889" width="11.625" bestFit="1" customWidth="1"/>
    <col min="5890" max="5890" width="13.875" bestFit="1" customWidth="1"/>
    <col min="5891" max="5891" width="7.5" bestFit="1" customWidth="1"/>
    <col min="6145" max="6145" width="11.625" bestFit="1" customWidth="1"/>
    <col min="6146" max="6146" width="13.875" bestFit="1" customWidth="1"/>
    <col min="6147" max="6147" width="7.5" bestFit="1" customWidth="1"/>
    <col min="6401" max="6401" width="11.625" bestFit="1" customWidth="1"/>
    <col min="6402" max="6402" width="13.875" bestFit="1" customWidth="1"/>
    <col min="6403" max="6403" width="7.5" bestFit="1" customWidth="1"/>
    <col min="6657" max="6657" width="11.625" bestFit="1" customWidth="1"/>
    <col min="6658" max="6658" width="13.875" bestFit="1" customWidth="1"/>
    <col min="6659" max="6659" width="7.5" bestFit="1" customWidth="1"/>
    <col min="6913" max="6913" width="11.625" bestFit="1" customWidth="1"/>
    <col min="6914" max="6914" width="13.875" bestFit="1" customWidth="1"/>
    <col min="6915" max="6915" width="7.5" bestFit="1" customWidth="1"/>
    <col min="7169" max="7169" width="11.625" bestFit="1" customWidth="1"/>
    <col min="7170" max="7170" width="13.875" bestFit="1" customWidth="1"/>
    <col min="7171" max="7171" width="7.5" bestFit="1" customWidth="1"/>
    <col min="7425" max="7425" width="11.625" bestFit="1" customWidth="1"/>
    <col min="7426" max="7426" width="13.875" bestFit="1" customWidth="1"/>
    <col min="7427" max="7427" width="7.5" bestFit="1" customWidth="1"/>
    <col min="7681" max="7681" width="11.625" bestFit="1" customWidth="1"/>
    <col min="7682" max="7682" width="13.875" bestFit="1" customWidth="1"/>
    <col min="7683" max="7683" width="7.5" bestFit="1" customWidth="1"/>
    <col min="7937" max="7937" width="11.625" bestFit="1" customWidth="1"/>
    <col min="7938" max="7938" width="13.875" bestFit="1" customWidth="1"/>
    <col min="7939" max="7939" width="7.5" bestFit="1" customWidth="1"/>
    <col min="8193" max="8193" width="11.625" bestFit="1" customWidth="1"/>
    <col min="8194" max="8194" width="13.875" bestFit="1" customWidth="1"/>
    <col min="8195" max="8195" width="7.5" bestFit="1" customWidth="1"/>
    <col min="8449" max="8449" width="11.625" bestFit="1" customWidth="1"/>
    <col min="8450" max="8450" width="13.875" bestFit="1" customWidth="1"/>
    <col min="8451" max="8451" width="7.5" bestFit="1" customWidth="1"/>
    <col min="8705" max="8705" width="11.625" bestFit="1" customWidth="1"/>
    <col min="8706" max="8706" width="13.875" bestFit="1" customWidth="1"/>
    <col min="8707" max="8707" width="7.5" bestFit="1" customWidth="1"/>
    <col min="8961" max="8961" width="11.625" bestFit="1" customWidth="1"/>
    <col min="8962" max="8962" width="13.875" bestFit="1" customWidth="1"/>
    <col min="8963" max="8963" width="7.5" bestFit="1" customWidth="1"/>
    <col min="9217" max="9217" width="11.625" bestFit="1" customWidth="1"/>
    <col min="9218" max="9218" width="13.875" bestFit="1" customWidth="1"/>
    <col min="9219" max="9219" width="7.5" bestFit="1" customWidth="1"/>
    <col min="9473" max="9473" width="11.625" bestFit="1" customWidth="1"/>
    <col min="9474" max="9474" width="13.875" bestFit="1" customWidth="1"/>
    <col min="9475" max="9475" width="7.5" bestFit="1" customWidth="1"/>
    <col min="9729" max="9729" width="11.625" bestFit="1" customWidth="1"/>
    <col min="9730" max="9730" width="13.875" bestFit="1" customWidth="1"/>
    <col min="9731" max="9731" width="7.5" bestFit="1" customWidth="1"/>
    <col min="9985" max="9985" width="11.625" bestFit="1" customWidth="1"/>
    <col min="9986" max="9986" width="13.875" bestFit="1" customWidth="1"/>
    <col min="9987" max="9987" width="7.5" bestFit="1" customWidth="1"/>
    <col min="10241" max="10241" width="11.625" bestFit="1" customWidth="1"/>
    <col min="10242" max="10242" width="13.875" bestFit="1" customWidth="1"/>
    <col min="10243" max="10243" width="7.5" bestFit="1" customWidth="1"/>
    <col min="10497" max="10497" width="11.625" bestFit="1" customWidth="1"/>
    <col min="10498" max="10498" width="13.875" bestFit="1" customWidth="1"/>
    <col min="10499" max="10499" width="7.5" bestFit="1" customWidth="1"/>
    <col min="10753" max="10753" width="11.625" bestFit="1" customWidth="1"/>
    <col min="10754" max="10754" width="13.875" bestFit="1" customWidth="1"/>
    <col min="10755" max="10755" width="7.5" bestFit="1" customWidth="1"/>
    <col min="11009" max="11009" width="11.625" bestFit="1" customWidth="1"/>
    <col min="11010" max="11010" width="13.875" bestFit="1" customWidth="1"/>
    <col min="11011" max="11011" width="7.5" bestFit="1" customWidth="1"/>
    <col min="11265" max="11265" width="11.625" bestFit="1" customWidth="1"/>
    <col min="11266" max="11266" width="13.875" bestFit="1" customWidth="1"/>
    <col min="11267" max="11267" width="7.5" bestFit="1" customWidth="1"/>
    <col min="11521" max="11521" width="11.625" bestFit="1" customWidth="1"/>
    <col min="11522" max="11522" width="13.875" bestFit="1" customWidth="1"/>
    <col min="11523" max="11523" width="7.5" bestFit="1" customWidth="1"/>
    <col min="11777" max="11777" width="11.625" bestFit="1" customWidth="1"/>
    <col min="11778" max="11778" width="13.875" bestFit="1" customWidth="1"/>
    <col min="11779" max="11779" width="7.5" bestFit="1" customWidth="1"/>
    <col min="12033" max="12033" width="11.625" bestFit="1" customWidth="1"/>
    <col min="12034" max="12034" width="13.875" bestFit="1" customWidth="1"/>
    <col min="12035" max="12035" width="7.5" bestFit="1" customWidth="1"/>
    <col min="12289" max="12289" width="11.625" bestFit="1" customWidth="1"/>
    <col min="12290" max="12290" width="13.875" bestFit="1" customWidth="1"/>
    <col min="12291" max="12291" width="7.5" bestFit="1" customWidth="1"/>
    <col min="12545" max="12545" width="11.625" bestFit="1" customWidth="1"/>
    <col min="12546" max="12546" width="13.875" bestFit="1" customWidth="1"/>
    <col min="12547" max="12547" width="7.5" bestFit="1" customWidth="1"/>
    <col min="12801" max="12801" width="11.625" bestFit="1" customWidth="1"/>
    <col min="12802" max="12802" width="13.875" bestFit="1" customWidth="1"/>
    <col min="12803" max="12803" width="7.5" bestFit="1" customWidth="1"/>
    <col min="13057" max="13057" width="11.625" bestFit="1" customWidth="1"/>
    <col min="13058" max="13058" width="13.875" bestFit="1" customWidth="1"/>
    <col min="13059" max="13059" width="7.5" bestFit="1" customWidth="1"/>
    <col min="13313" max="13313" width="11.625" bestFit="1" customWidth="1"/>
    <col min="13314" max="13314" width="13.875" bestFit="1" customWidth="1"/>
    <col min="13315" max="13315" width="7.5" bestFit="1" customWidth="1"/>
    <col min="13569" max="13569" width="11.625" bestFit="1" customWidth="1"/>
    <col min="13570" max="13570" width="13.875" bestFit="1" customWidth="1"/>
    <col min="13571" max="13571" width="7.5" bestFit="1" customWidth="1"/>
    <col min="13825" max="13825" width="11.625" bestFit="1" customWidth="1"/>
    <col min="13826" max="13826" width="13.875" bestFit="1" customWidth="1"/>
    <col min="13827" max="13827" width="7.5" bestFit="1" customWidth="1"/>
    <col min="14081" max="14081" width="11.625" bestFit="1" customWidth="1"/>
    <col min="14082" max="14082" width="13.875" bestFit="1" customWidth="1"/>
    <col min="14083" max="14083" width="7.5" bestFit="1" customWidth="1"/>
    <col min="14337" max="14337" width="11.625" bestFit="1" customWidth="1"/>
    <col min="14338" max="14338" width="13.875" bestFit="1" customWidth="1"/>
    <col min="14339" max="14339" width="7.5" bestFit="1" customWidth="1"/>
    <col min="14593" max="14593" width="11.625" bestFit="1" customWidth="1"/>
    <col min="14594" max="14594" width="13.875" bestFit="1" customWidth="1"/>
    <col min="14595" max="14595" width="7.5" bestFit="1" customWidth="1"/>
    <col min="14849" max="14849" width="11.625" bestFit="1" customWidth="1"/>
    <col min="14850" max="14850" width="13.875" bestFit="1" customWidth="1"/>
    <col min="14851" max="14851" width="7.5" bestFit="1" customWidth="1"/>
    <col min="15105" max="15105" width="11.625" bestFit="1" customWidth="1"/>
    <col min="15106" max="15106" width="13.875" bestFit="1" customWidth="1"/>
    <col min="15107" max="15107" width="7.5" bestFit="1" customWidth="1"/>
    <col min="15361" max="15361" width="11.625" bestFit="1" customWidth="1"/>
    <col min="15362" max="15362" width="13.875" bestFit="1" customWidth="1"/>
    <col min="15363" max="15363" width="7.5" bestFit="1" customWidth="1"/>
    <col min="15617" max="15617" width="11.625" bestFit="1" customWidth="1"/>
    <col min="15618" max="15618" width="13.875" bestFit="1" customWidth="1"/>
    <col min="15619" max="15619" width="7.5" bestFit="1" customWidth="1"/>
    <col min="15873" max="15873" width="11.625" bestFit="1" customWidth="1"/>
    <col min="15874" max="15874" width="13.875" bestFit="1" customWidth="1"/>
    <col min="15875" max="15875" width="7.5" bestFit="1" customWidth="1"/>
    <col min="16129" max="16129" width="11.625" bestFit="1" customWidth="1"/>
    <col min="16130" max="16130" width="13.875" bestFit="1" customWidth="1"/>
    <col min="16131" max="16131" width="7.5" bestFit="1" customWidth="1"/>
  </cols>
  <sheetData>
    <row r="1" spans="1:12" s="1" customFormat="1" ht="26.25" customHeight="1" thickBot="1" x14ac:dyDescent="0.25">
      <c r="A1" s="13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</row>
    <row r="2" spans="1:12" ht="15" x14ac:dyDescent="0.2">
      <c r="A2" t="s">
        <v>1</v>
      </c>
      <c r="C2" s="2"/>
    </row>
    <row r="3" spans="1:12" x14ac:dyDescent="0.2">
      <c r="A3" s="3" t="s">
        <v>2</v>
      </c>
      <c r="B3" s="3" t="s">
        <v>3</v>
      </c>
      <c r="C3" s="4" t="s">
        <v>17</v>
      </c>
      <c r="D3" t="s">
        <v>18</v>
      </c>
    </row>
    <row r="4" spans="1:12" x14ac:dyDescent="0.2">
      <c r="A4" s="3">
        <v>0</v>
      </c>
      <c r="B4" s="3">
        <v>263</v>
      </c>
      <c r="C4">
        <f>POISSON(A4,$B$14,FALSE)*$B$13</f>
        <v>226.589126787829</v>
      </c>
      <c r="D4">
        <f>(C4-B4)^2/C4</f>
        <v>5.8509060291943493</v>
      </c>
      <c r="K4">
        <f>POISSON(A4,$B$14,FALSE)</f>
        <v>0.51497528815415683</v>
      </c>
      <c r="L4">
        <f>B13*K4</f>
        <v>226.589126787829</v>
      </c>
    </row>
    <row r="5" spans="1:12" x14ac:dyDescent="0.2">
      <c r="A5" s="3">
        <v>1</v>
      </c>
      <c r="B5" s="3">
        <v>112</v>
      </c>
      <c r="C5">
        <f>POISSON(A5,$B$14,FALSE)*$B$13</f>
        <v>150.3727841410138</v>
      </c>
      <c r="D5">
        <f>(C5-B5)^2/C5</f>
        <v>9.7921347346472878</v>
      </c>
      <c r="K5">
        <f t="shared" ref="K5:K12" si="0">POISSON(A5,$B$14,FALSE)</f>
        <v>0.34175632759321317</v>
      </c>
    </row>
    <row r="6" spans="1:12" x14ac:dyDescent="0.2">
      <c r="A6" s="3">
        <v>2</v>
      </c>
      <c r="B6" s="3">
        <v>38</v>
      </c>
      <c r="C6">
        <f>POISSON(A6,$B$14,FALSE)*$B$13</f>
        <v>49.896423828609123</v>
      </c>
      <c r="D6">
        <f>(C6-B6)^2/C6</f>
        <v>2.8363736125864953</v>
      </c>
      <c r="K6">
        <f t="shared" si="0"/>
        <v>0.11340096324683892</v>
      </c>
    </row>
    <row r="7" spans="1:12" x14ac:dyDescent="0.2">
      <c r="A7" s="3">
        <v>3</v>
      </c>
      <c r="B7" s="3">
        <v>19</v>
      </c>
      <c r="C7">
        <f>POISSON(A7,$B$14,FALSE)*$B$13</f>
        <v>11.037693756025655</v>
      </c>
      <c r="D7">
        <f>(C7-B7)^2/C7</f>
        <v>5.7438013886028196</v>
      </c>
      <c r="K7">
        <f t="shared" si="0"/>
        <v>2.5085667627331037E-2</v>
      </c>
    </row>
    <row r="8" spans="1:12" x14ac:dyDescent="0.2">
      <c r="A8" s="3">
        <v>4</v>
      </c>
      <c r="B8" s="3">
        <v>3</v>
      </c>
      <c r="C8">
        <f>POISSON(A8,$B$14,FALSE)*$B$13</f>
        <v>1.8312537367951656</v>
      </c>
      <c r="D8">
        <f>(C8-B8)^2/C8</f>
        <v>0.74591947599015551</v>
      </c>
      <c r="K8">
        <f t="shared" si="0"/>
        <v>4.1619403108981035E-3</v>
      </c>
    </row>
    <row r="9" spans="1:12" x14ac:dyDescent="0.2">
      <c r="A9" s="3">
        <v>5</v>
      </c>
      <c r="B9" s="3">
        <v>1</v>
      </c>
      <c r="C9">
        <f>POISSON(A9,$B$14,FALSE)*$B$13</f>
        <v>0.24305731415644938</v>
      </c>
      <c r="D9">
        <f>(C9-B9)^2/C9</f>
        <v>2.3573132602100917</v>
      </c>
      <c r="K9">
        <f t="shared" si="0"/>
        <v>5.524029867192031E-4</v>
      </c>
    </row>
    <row r="10" spans="1:12" x14ac:dyDescent="0.2">
      <c r="A10" s="3">
        <v>6</v>
      </c>
      <c r="B10" s="3">
        <v>1</v>
      </c>
      <c r="C10">
        <f>POISSON(A10,$B$14,FALSE)*$B$13</f>
        <v>2.6883612020334537E-2</v>
      </c>
      <c r="D10">
        <f>(C10-B10)^2/C10</f>
        <v>35.224266137984799</v>
      </c>
      <c r="F10" s="5" t="s">
        <v>58</v>
      </c>
      <c r="G10" s="5"/>
      <c r="H10" s="5"/>
      <c r="I10" s="5"/>
      <c r="K10">
        <f t="shared" si="0"/>
        <v>6.1099118228033042E-5</v>
      </c>
    </row>
    <row r="11" spans="1:12" x14ac:dyDescent="0.2">
      <c r="A11" s="3">
        <v>7</v>
      </c>
      <c r="B11" s="3">
        <v>0</v>
      </c>
      <c r="C11">
        <f>POISSON(A11,$B$14,FALSE)*$B$13</f>
        <v>2.5487060746550976E-3</v>
      </c>
      <c r="D11">
        <f>(C11-B11)^2/C11</f>
        <v>2.5487060746550976E-3</v>
      </c>
      <c r="F11" s="5" t="s">
        <v>19</v>
      </c>
      <c r="G11" s="5"/>
      <c r="H11" s="5"/>
      <c r="I11" s="5"/>
      <c r="K11">
        <f t="shared" si="0"/>
        <v>5.7925138060343128E-6</v>
      </c>
    </row>
    <row r="12" spans="1:12" ht="15" thickBot="1" x14ac:dyDescent="0.25">
      <c r="A12" s="6">
        <v>8</v>
      </c>
      <c r="B12" s="6">
        <v>3</v>
      </c>
      <c r="C12" s="1">
        <f>(1-POISSON(A11,$B$14,TRUE))*$B$13</f>
        <v>2.281174758111959E-4</v>
      </c>
      <c r="D12" s="1">
        <f>(C12-B12)^2/C12</f>
        <v>39447.356302638291</v>
      </c>
      <c r="E12" s="1" t="s">
        <v>20</v>
      </c>
      <c r="K12">
        <f>1-POISSON(A11,$B$14,TRUE)</f>
        <v>5.1844880866180887E-7</v>
      </c>
    </row>
    <row r="13" spans="1:12" x14ac:dyDescent="0.2">
      <c r="A13" t="s">
        <v>8</v>
      </c>
      <c r="B13" s="4">
        <f>SUM(B4:B12)</f>
        <v>440</v>
      </c>
      <c r="C13" s="4">
        <f>SUM(C4:C12)</f>
        <v>440</v>
      </c>
      <c r="D13">
        <f>SUM(D4:D12)</f>
        <v>39509.90956598358</v>
      </c>
      <c r="E13">
        <f>CHIINV(0.05,9-1-1)</f>
        <v>14.067140449340167</v>
      </c>
    </row>
    <row r="14" spans="1:12" x14ac:dyDescent="0.2">
      <c r="A14" t="s">
        <v>21</v>
      </c>
      <c r="B14">
        <f>SUMPRODUCT(A4:A12,B4:B12)/B13</f>
        <v>0.66363636363636369</v>
      </c>
    </row>
  </sheetData>
  <mergeCells count="1">
    <mergeCell ref="A1:K1"/>
  </mergeCells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3DB68-A752-4740-89BA-C867EA9AFC2B}">
  <dimension ref="A1:L25"/>
  <sheetViews>
    <sheetView workbookViewId="0">
      <selection activeCell="A2" sqref="A2"/>
    </sheetView>
  </sheetViews>
  <sheetFormatPr defaultColWidth="9" defaultRowHeight="14.25" x14ac:dyDescent="0.2"/>
  <cols>
    <col min="1" max="1" width="11.625" bestFit="1" customWidth="1"/>
    <col min="2" max="2" width="13.875" bestFit="1" customWidth="1"/>
    <col min="3" max="3" width="9.625" customWidth="1"/>
    <col min="4" max="4" width="8.5" bestFit="1" customWidth="1"/>
    <col min="257" max="257" width="11.625" bestFit="1" customWidth="1"/>
    <col min="258" max="258" width="13.875" bestFit="1" customWidth="1"/>
    <col min="259" max="259" width="9.625" customWidth="1"/>
    <col min="260" max="260" width="8.5" bestFit="1" customWidth="1"/>
    <col min="513" max="513" width="11.625" bestFit="1" customWidth="1"/>
    <col min="514" max="514" width="13.875" bestFit="1" customWidth="1"/>
    <col min="515" max="515" width="9.625" customWidth="1"/>
    <col min="516" max="516" width="8.5" bestFit="1" customWidth="1"/>
    <col min="769" max="769" width="11.625" bestFit="1" customWidth="1"/>
    <col min="770" max="770" width="13.875" bestFit="1" customWidth="1"/>
    <col min="771" max="771" width="9.625" customWidth="1"/>
    <col min="772" max="772" width="8.5" bestFit="1" customWidth="1"/>
    <col min="1025" max="1025" width="11.625" bestFit="1" customWidth="1"/>
    <col min="1026" max="1026" width="13.875" bestFit="1" customWidth="1"/>
    <col min="1027" max="1027" width="9.625" customWidth="1"/>
    <col min="1028" max="1028" width="8.5" bestFit="1" customWidth="1"/>
    <col min="1281" max="1281" width="11.625" bestFit="1" customWidth="1"/>
    <col min="1282" max="1282" width="13.875" bestFit="1" customWidth="1"/>
    <col min="1283" max="1283" width="9.625" customWidth="1"/>
    <col min="1284" max="1284" width="8.5" bestFit="1" customWidth="1"/>
    <col min="1537" max="1537" width="11.625" bestFit="1" customWidth="1"/>
    <col min="1538" max="1538" width="13.875" bestFit="1" customWidth="1"/>
    <col min="1539" max="1539" width="9.625" customWidth="1"/>
    <col min="1540" max="1540" width="8.5" bestFit="1" customWidth="1"/>
    <col min="1793" max="1793" width="11.625" bestFit="1" customWidth="1"/>
    <col min="1794" max="1794" width="13.875" bestFit="1" customWidth="1"/>
    <col min="1795" max="1795" width="9.625" customWidth="1"/>
    <col min="1796" max="1796" width="8.5" bestFit="1" customWidth="1"/>
    <col min="2049" max="2049" width="11.625" bestFit="1" customWidth="1"/>
    <col min="2050" max="2050" width="13.875" bestFit="1" customWidth="1"/>
    <col min="2051" max="2051" width="9.625" customWidth="1"/>
    <col min="2052" max="2052" width="8.5" bestFit="1" customWidth="1"/>
    <col min="2305" max="2305" width="11.625" bestFit="1" customWidth="1"/>
    <col min="2306" max="2306" width="13.875" bestFit="1" customWidth="1"/>
    <col min="2307" max="2307" width="9.625" customWidth="1"/>
    <col min="2308" max="2308" width="8.5" bestFit="1" customWidth="1"/>
    <col min="2561" max="2561" width="11.625" bestFit="1" customWidth="1"/>
    <col min="2562" max="2562" width="13.875" bestFit="1" customWidth="1"/>
    <col min="2563" max="2563" width="9.625" customWidth="1"/>
    <col min="2564" max="2564" width="8.5" bestFit="1" customWidth="1"/>
    <col min="2817" max="2817" width="11.625" bestFit="1" customWidth="1"/>
    <col min="2818" max="2818" width="13.875" bestFit="1" customWidth="1"/>
    <col min="2819" max="2819" width="9.625" customWidth="1"/>
    <col min="2820" max="2820" width="8.5" bestFit="1" customWidth="1"/>
    <col min="3073" max="3073" width="11.625" bestFit="1" customWidth="1"/>
    <col min="3074" max="3074" width="13.875" bestFit="1" customWidth="1"/>
    <col min="3075" max="3075" width="9.625" customWidth="1"/>
    <col min="3076" max="3076" width="8.5" bestFit="1" customWidth="1"/>
    <col min="3329" max="3329" width="11.625" bestFit="1" customWidth="1"/>
    <col min="3330" max="3330" width="13.875" bestFit="1" customWidth="1"/>
    <col min="3331" max="3331" width="9.625" customWidth="1"/>
    <col min="3332" max="3332" width="8.5" bestFit="1" customWidth="1"/>
    <col min="3585" max="3585" width="11.625" bestFit="1" customWidth="1"/>
    <col min="3586" max="3586" width="13.875" bestFit="1" customWidth="1"/>
    <col min="3587" max="3587" width="9.625" customWidth="1"/>
    <col min="3588" max="3588" width="8.5" bestFit="1" customWidth="1"/>
    <col min="3841" max="3841" width="11.625" bestFit="1" customWidth="1"/>
    <col min="3842" max="3842" width="13.875" bestFit="1" customWidth="1"/>
    <col min="3843" max="3843" width="9.625" customWidth="1"/>
    <col min="3844" max="3844" width="8.5" bestFit="1" customWidth="1"/>
    <col min="4097" max="4097" width="11.625" bestFit="1" customWidth="1"/>
    <col min="4098" max="4098" width="13.875" bestFit="1" customWidth="1"/>
    <col min="4099" max="4099" width="9.625" customWidth="1"/>
    <col min="4100" max="4100" width="8.5" bestFit="1" customWidth="1"/>
    <col min="4353" max="4353" width="11.625" bestFit="1" customWidth="1"/>
    <col min="4354" max="4354" width="13.875" bestFit="1" customWidth="1"/>
    <col min="4355" max="4355" width="9.625" customWidth="1"/>
    <col min="4356" max="4356" width="8.5" bestFit="1" customWidth="1"/>
    <col min="4609" max="4609" width="11.625" bestFit="1" customWidth="1"/>
    <col min="4610" max="4610" width="13.875" bestFit="1" customWidth="1"/>
    <col min="4611" max="4611" width="9.625" customWidth="1"/>
    <col min="4612" max="4612" width="8.5" bestFit="1" customWidth="1"/>
    <col min="4865" max="4865" width="11.625" bestFit="1" customWidth="1"/>
    <col min="4866" max="4866" width="13.875" bestFit="1" customWidth="1"/>
    <col min="4867" max="4867" width="9.625" customWidth="1"/>
    <col min="4868" max="4868" width="8.5" bestFit="1" customWidth="1"/>
    <col min="5121" max="5121" width="11.625" bestFit="1" customWidth="1"/>
    <col min="5122" max="5122" width="13.875" bestFit="1" customWidth="1"/>
    <col min="5123" max="5123" width="9.625" customWidth="1"/>
    <col min="5124" max="5124" width="8.5" bestFit="1" customWidth="1"/>
    <col min="5377" max="5377" width="11.625" bestFit="1" customWidth="1"/>
    <col min="5378" max="5378" width="13.875" bestFit="1" customWidth="1"/>
    <col min="5379" max="5379" width="9.625" customWidth="1"/>
    <col min="5380" max="5380" width="8.5" bestFit="1" customWidth="1"/>
    <col min="5633" max="5633" width="11.625" bestFit="1" customWidth="1"/>
    <col min="5634" max="5634" width="13.875" bestFit="1" customWidth="1"/>
    <col min="5635" max="5635" width="9.625" customWidth="1"/>
    <col min="5636" max="5636" width="8.5" bestFit="1" customWidth="1"/>
    <col min="5889" max="5889" width="11.625" bestFit="1" customWidth="1"/>
    <col min="5890" max="5890" width="13.875" bestFit="1" customWidth="1"/>
    <col min="5891" max="5891" width="9.625" customWidth="1"/>
    <col min="5892" max="5892" width="8.5" bestFit="1" customWidth="1"/>
    <col min="6145" max="6145" width="11.625" bestFit="1" customWidth="1"/>
    <col min="6146" max="6146" width="13.875" bestFit="1" customWidth="1"/>
    <col min="6147" max="6147" width="9.625" customWidth="1"/>
    <col min="6148" max="6148" width="8.5" bestFit="1" customWidth="1"/>
    <col min="6401" max="6401" width="11.625" bestFit="1" customWidth="1"/>
    <col min="6402" max="6402" width="13.875" bestFit="1" customWidth="1"/>
    <col min="6403" max="6403" width="9.625" customWidth="1"/>
    <col min="6404" max="6404" width="8.5" bestFit="1" customWidth="1"/>
    <col min="6657" max="6657" width="11.625" bestFit="1" customWidth="1"/>
    <col min="6658" max="6658" width="13.875" bestFit="1" customWidth="1"/>
    <col min="6659" max="6659" width="9.625" customWidth="1"/>
    <col min="6660" max="6660" width="8.5" bestFit="1" customWidth="1"/>
    <col min="6913" max="6913" width="11.625" bestFit="1" customWidth="1"/>
    <col min="6914" max="6914" width="13.875" bestFit="1" customWidth="1"/>
    <col min="6915" max="6915" width="9.625" customWidth="1"/>
    <col min="6916" max="6916" width="8.5" bestFit="1" customWidth="1"/>
    <col min="7169" max="7169" width="11.625" bestFit="1" customWidth="1"/>
    <col min="7170" max="7170" width="13.875" bestFit="1" customWidth="1"/>
    <col min="7171" max="7171" width="9.625" customWidth="1"/>
    <col min="7172" max="7172" width="8.5" bestFit="1" customWidth="1"/>
    <col min="7425" max="7425" width="11.625" bestFit="1" customWidth="1"/>
    <col min="7426" max="7426" width="13.875" bestFit="1" customWidth="1"/>
    <col min="7427" max="7427" width="9.625" customWidth="1"/>
    <col min="7428" max="7428" width="8.5" bestFit="1" customWidth="1"/>
    <col min="7681" max="7681" width="11.625" bestFit="1" customWidth="1"/>
    <col min="7682" max="7682" width="13.875" bestFit="1" customWidth="1"/>
    <col min="7683" max="7683" width="9.625" customWidth="1"/>
    <col min="7684" max="7684" width="8.5" bestFit="1" customWidth="1"/>
    <col min="7937" max="7937" width="11.625" bestFit="1" customWidth="1"/>
    <col min="7938" max="7938" width="13.875" bestFit="1" customWidth="1"/>
    <col min="7939" max="7939" width="9.625" customWidth="1"/>
    <col min="7940" max="7940" width="8.5" bestFit="1" customWidth="1"/>
    <col min="8193" max="8193" width="11.625" bestFit="1" customWidth="1"/>
    <col min="8194" max="8194" width="13.875" bestFit="1" customWidth="1"/>
    <col min="8195" max="8195" width="9.625" customWidth="1"/>
    <col min="8196" max="8196" width="8.5" bestFit="1" customWidth="1"/>
    <col min="8449" max="8449" width="11.625" bestFit="1" customWidth="1"/>
    <col min="8450" max="8450" width="13.875" bestFit="1" customWidth="1"/>
    <col min="8451" max="8451" width="9.625" customWidth="1"/>
    <col min="8452" max="8452" width="8.5" bestFit="1" customWidth="1"/>
    <col min="8705" max="8705" width="11.625" bestFit="1" customWidth="1"/>
    <col min="8706" max="8706" width="13.875" bestFit="1" customWidth="1"/>
    <col min="8707" max="8707" width="9.625" customWidth="1"/>
    <col min="8708" max="8708" width="8.5" bestFit="1" customWidth="1"/>
    <col min="8961" max="8961" width="11.625" bestFit="1" customWidth="1"/>
    <col min="8962" max="8962" width="13.875" bestFit="1" customWidth="1"/>
    <col min="8963" max="8963" width="9.625" customWidth="1"/>
    <col min="8964" max="8964" width="8.5" bestFit="1" customWidth="1"/>
    <col min="9217" max="9217" width="11.625" bestFit="1" customWidth="1"/>
    <col min="9218" max="9218" width="13.875" bestFit="1" customWidth="1"/>
    <col min="9219" max="9219" width="9.625" customWidth="1"/>
    <col min="9220" max="9220" width="8.5" bestFit="1" customWidth="1"/>
    <col min="9473" max="9473" width="11.625" bestFit="1" customWidth="1"/>
    <col min="9474" max="9474" width="13.875" bestFit="1" customWidth="1"/>
    <col min="9475" max="9475" width="9.625" customWidth="1"/>
    <col min="9476" max="9476" width="8.5" bestFit="1" customWidth="1"/>
    <col min="9729" max="9729" width="11.625" bestFit="1" customWidth="1"/>
    <col min="9730" max="9730" width="13.875" bestFit="1" customWidth="1"/>
    <col min="9731" max="9731" width="9.625" customWidth="1"/>
    <col min="9732" max="9732" width="8.5" bestFit="1" customWidth="1"/>
    <col min="9985" max="9985" width="11.625" bestFit="1" customWidth="1"/>
    <col min="9986" max="9986" width="13.875" bestFit="1" customWidth="1"/>
    <col min="9987" max="9987" width="9.625" customWidth="1"/>
    <col min="9988" max="9988" width="8.5" bestFit="1" customWidth="1"/>
    <col min="10241" max="10241" width="11.625" bestFit="1" customWidth="1"/>
    <col min="10242" max="10242" width="13.875" bestFit="1" customWidth="1"/>
    <col min="10243" max="10243" width="9.625" customWidth="1"/>
    <col min="10244" max="10244" width="8.5" bestFit="1" customWidth="1"/>
    <col min="10497" max="10497" width="11.625" bestFit="1" customWidth="1"/>
    <col min="10498" max="10498" width="13.875" bestFit="1" customWidth="1"/>
    <col min="10499" max="10499" width="9.625" customWidth="1"/>
    <col min="10500" max="10500" width="8.5" bestFit="1" customWidth="1"/>
    <col min="10753" max="10753" width="11.625" bestFit="1" customWidth="1"/>
    <col min="10754" max="10754" width="13.875" bestFit="1" customWidth="1"/>
    <col min="10755" max="10755" width="9.625" customWidth="1"/>
    <col min="10756" max="10756" width="8.5" bestFit="1" customWidth="1"/>
    <col min="11009" max="11009" width="11.625" bestFit="1" customWidth="1"/>
    <col min="11010" max="11010" width="13.875" bestFit="1" customWidth="1"/>
    <col min="11011" max="11011" width="9.625" customWidth="1"/>
    <col min="11012" max="11012" width="8.5" bestFit="1" customWidth="1"/>
    <col min="11265" max="11265" width="11.625" bestFit="1" customWidth="1"/>
    <col min="11266" max="11266" width="13.875" bestFit="1" customWidth="1"/>
    <col min="11267" max="11267" width="9.625" customWidth="1"/>
    <col min="11268" max="11268" width="8.5" bestFit="1" customWidth="1"/>
    <col min="11521" max="11521" width="11.625" bestFit="1" customWidth="1"/>
    <col min="11522" max="11522" width="13.875" bestFit="1" customWidth="1"/>
    <col min="11523" max="11523" width="9.625" customWidth="1"/>
    <col min="11524" max="11524" width="8.5" bestFit="1" customWidth="1"/>
    <col min="11777" max="11777" width="11.625" bestFit="1" customWidth="1"/>
    <col min="11778" max="11778" width="13.875" bestFit="1" customWidth="1"/>
    <col min="11779" max="11779" width="9.625" customWidth="1"/>
    <col min="11780" max="11780" width="8.5" bestFit="1" customWidth="1"/>
    <col min="12033" max="12033" width="11.625" bestFit="1" customWidth="1"/>
    <col min="12034" max="12034" width="13.875" bestFit="1" customWidth="1"/>
    <col min="12035" max="12035" width="9.625" customWidth="1"/>
    <col min="12036" max="12036" width="8.5" bestFit="1" customWidth="1"/>
    <col min="12289" max="12289" width="11.625" bestFit="1" customWidth="1"/>
    <col min="12290" max="12290" width="13.875" bestFit="1" customWidth="1"/>
    <col min="12291" max="12291" width="9.625" customWidth="1"/>
    <col min="12292" max="12292" width="8.5" bestFit="1" customWidth="1"/>
    <col min="12545" max="12545" width="11.625" bestFit="1" customWidth="1"/>
    <col min="12546" max="12546" width="13.875" bestFit="1" customWidth="1"/>
    <col min="12547" max="12547" width="9.625" customWidth="1"/>
    <col min="12548" max="12548" width="8.5" bestFit="1" customWidth="1"/>
    <col min="12801" max="12801" width="11.625" bestFit="1" customWidth="1"/>
    <col min="12802" max="12802" width="13.875" bestFit="1" customWidth="1"/>
    <col min="12803" max="12803" width="9.625" customWidth="1"/>
    <col min="12804" max="12804" width="8.5" bestFit="1" customWidth="1"/>
    <col min="13057" max="13057" width="11.625" bestFit="1" customWidth="1"/>
    <col min="13058" max="13058" width="13.875" bestFit="1" customWidth="1"/>
    <col min="13059" max="13059" width="9.625" customWidth="1"/>
    <col min="13060" max="13060" width="8.5" bestFit="1" customWidth="1"/>
    <col min="13313" max="13313" width="11.625" bestFit="1" customWidth="1"/>
    <col min="13314" max="13314" width="13.875" bestFit="1" customWidth="1"/>
    <col min="13315" max="13315" width="9.625" customWidth="1"/>
    <col min="13316" max="13316" width="8.5" bestFit="1" customWidth="1"/>
    <col min="13569" max="13569" width="11.625" bestFit="1" customWidth="1"/>
    <col min="13570" max="13570" width="13.875" bestFit="1" customWidth="1"/>
    <col min="13571" max="13571" width="9.625" customWidth="1"/>
    <col min="13572" max="13572" width="8.5" bestFit="1" customWidth="1"/>
    <col min="13825" max="13825" width="11.625" bestFit="1" customWidth="1"/>
    <col min="13826" max="13826" width="13.875" bestFit="1" customWidth="1"/>
    <col min="13827" max="13827" width="9.625" customWidth="1"/>
    <col min="13828" max="13828" width="8.5" bestFit="1" customWidth="1"/>
    <col min="14081" max="14081" width="11.625" bestFit="1" customWidth="1"/>
    <col min="14082" max="14082" width="13.875" bestFit="1" customWidth="1"/>
    <col min="14083" max="14083" width="9.625" customWidth="1"/>
    <col min="14084" max="14084" width="8.5" bestFit="1" customWidth="1"/>
    <col min="14337" max="14337" width="11.625" bestFit="1" customWidth="1"/>
    <col min="14338" max="14338" width="13.875" bestFit="1" customWidth="1"/>
    <col min="14339" max="14339" width="9.625" customWidth="1"/>
    <col min="14340" max="14340" width="8.5" bestFit="1" customWidth="1"/>
    <col min="14593" max="14593" width="11.625" bestFit="1" customWidth="1"/>
    <col min="14594" max="14594" width="13.875" bestFit="1" customWidth="1"/>
    <col min="14595" max="14595" width="9.625" customWidth="1"/>
    <col min="14596" max="14596" width="8.5" bestFit="1" customWidth="1"/>
    <col min="14849" max="14849" width="11.625" bestFit="1" customWidth="1"/>
    <col min="14850" max="14850" width="13.875" bestFit="1" customWidth="1"/>
    <col min="14851" max="14851" width="9.625" customWidth="1"/>
    <col min="14852" max="14852" width="8.5" bestFit="1" customWidth="1"/>
    <col min="15105" max="15105" width="11.625" bestFit="1" customWidth="1"/>
    <col min="15106" max="15106" width="13.875" bestFit="1" customWidth="1"/>
    <col min="15107" max="15107" width="9.625" customWidth="1"/>
    <col min="15108" max="15108" width="8.5" bestFit="1" customWidth="1"/>
    <col min="15361" max="15361" width="11.625" bestFit="1" customWidth="1"/>
    <col min="15362" max="15362" width="13.875" bestFit="1" customWidth="1"/>
    <col min="15363" max="15363" width="9.625" customWidth="1"/>
    <col min="15364" max="15364" width="8.5" bestFit="1" customWidth="1"/>
    <col min="15617" max="15617" width="11.625" bestFit="1" customWidth="1"/>
    <col min="15618" max="15618" width="13.875" bestFit="1" customWidth="1"/>
    <col min="15619" max="15619" width="9.625" customWidth="1"/>
    <col min="15620" max="15620" width="8.5" bestFit="1" customWidth="1"/>
    <col min="15873" max="15873" width="11.625" bestFit="1" customWidth="1"/>
    <col min="15874" max="15874" width="13.875" bestFit="1" customWidth="1"/>
    <col min="15875" max="15875" width="9.625" customWidth="1"/>
    <col min="15876" max="15876" width="8.5" bestFit="1" customWidth="1"/>
    <col min="16129" max="16129" width="11.625" bestFit="1" customWidth="1"/>
    <col min="16130" max="16130" width="13.875" bestFit="1" customWidth="1"/>
    <col min="16131" max="16131" width="9.625" customWidth="1"/>
    <col min="16132" max="16132" width="8.5" bestFit="1" customWidth="1"/>
  </cols>
  <sheetData>
    <row r="1" spans="1:12" s="1" customFormat="1" ht="26.25" customHeight="1" thickBot="1" x14ac:dyDescent="0.25">
      <c r="A1" s="13" t="s">
        <v>4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</row>
    <row r="2" spans="1:12" x14ac:dyDescent="0.2">
      <c r="A2" t="s">
        <v>1</v>
      </c>
      <c r="B2" t="s">
        <v>22</v>
      </c>
      <c r="D2" t="s">
        <v>23</v>
      </c>
    </row>
    <row r="3" spans="1:12" x14ac:dyDescent="0.2">
      <c r="A3" s="3" t="s">
        <v>5</v>
      </c>
      <c r="B3" s="3" t="s">
        <v>6</v>
      </c>
      <c r="C3" t="s">
        <v>24</v>
      </c>
      <c r="D3" s="4" t="s">
        <v>17</v>
      </c>
      <c r="E3" t="s">
        <v>18</v>
      </c>
    </row>
    <row r="4" spans="1:12" x14ac:dyDescent="0.2">
      <c r="A4" s="3">
        <v>1</v>
      </c>
      <c r="B4" s="3">
        <v>280</v>
      </c>
      <c r="C4" s="4">
        <f t="shared" ref="C4:C9" si="0">0.5^(A4-1)*0.5</f>
        <v>0.5</v>
      </c>
      <c r="D4">
        <f t="shared" ref="D4:D10" si="1">C4*$B$11</f>
        <v>293</v>
      </c>
      <c r="E4">
        <f t="shared" ref="E4:E10" si="2">(D4-B4)^2/D4</f>
        <v>0.57679180887372017</v>
      </c>
    </row>
    <row r="5" spans="1:12" x14ac:dyDescent="0.2">
      <c r="A5" s="3">
        <v>2</v>
      </c>
      <c r="B5" s="3">
        <v>147</v>
      </c>
      <c r="C5" s="4">
        <f t="shared" si="0"/>
        <v>0.25</v>
      </c>
      <c r="D5">
        <f t="shared" si="1"/>
        <v>146.5</v>
      </c>
      <c r="E5">
        <f t="shared" si="2"/>
        <v>1.7064846416382253E-3</v>
      </c>
    </row>
    <row r="6" spans="1:12" x14ac:dyDescent="0.2">
      <c r="A6" s="3">
        <v>3</v>
      </c>
      <c r="B6" s="3">
        <v>86</v>
      </c>
      <c r="C6" s="4">
        <f t="shared" si="0"/>
        <v>0.125</v>
      </c>
      <c r="D6">
        <f t="shared" si="1"/>
        <v>73.25</v>
      </c>
      <c r="E6">
        <f t="shared" si="2"/>
        <v>2.2192832764505122</v>
      </c>
    </row>
    <row r="7" spans="1:12" x14ac:dyDescent="0.2">
      <c r="A7" s="3">
        <v>4</v>
      </c>
      <c r="B7" s="3">
        <v>38</v>
      </c>
      <c r="C7" s="4">
        <f t="shared" si="0"/>
        <v>6.25E-2</v>
      </c>
      <c r="D7">
        <f t="shared" si="1"/>
        <v>36.625</v>
      </c>
      <c r="E7">
        <f t="shared" si="2"/>
        <v>5.1621160409556312E-2</v>
      </c>
    </row>
    <row r="8" spans="1:12" x14ac:dyDescent="0.2">
      <c r="A8" s="3">
        <v>5</v>
      </c>
      <c r="B8" s="3">
        <v>15</v>
      </c>
      <c r="C8" s="4">
        <f t="shared" si="0"/>
        <v>3.125E-2</v>
      </c>
      <c r="D8">
        <f t="shared" si="1"/>
        <v>18.3125</v>
      </c>
      <c r="E8">
        <f t="shared" si="2"/>
        <v>0.59918941979522189</v>
      </c>
    </row>
    <row r="9" spans="1:12" x14ac:dyDescent="0.2">
      <c r="A9" s="3">
        <v>6</v>
      </c>
      <c r="B9" s="3">
        <v>13</v>
      </c>
      <c r="C9" s="4">
        <f t="shared" si="0"/>
        <v>1.5625E-2</v>
      </c>
      <c r="D9">
        <f t="shared" si="1"/>
        <v>9.15625</v>
      </c>
      <c r="E9">
        <f t="shared" si="2"/>
        <v>1.6135878839590443</v>
      </c>
    </row>
    <row r="10" spans="1:12" x14ac:dyDescent="0.2">
      <c r="A10" s="3" t="s">
        <v>7</v>
      </c>
      <c r="B10" s="3">
        <v>7</v>
      </c>
      <c r="C10" s="4">
        <f>1-SUM(C4:C9)</f>
        <v>1.5625E-2</v>
      </c>
      <c r="D10">
        <f t="shared" si="1"/>
        <v>9.15625</v>
      </c>
      <c r="E10">
        <f t="shared" si="2"/>
        <v>0.50778583617747441</v>
      </c>
      <c r="J10" s="5"/>
    </row>
    <row r="11" spans="1:12" x14ac:dyDescent="0.2">
      <c r="A11" t="s">
        <v>8</v>
      </c>
      <c r="B11" s="4">
        <f>SUM(B4:B10)</f>
        <v>586</v>
      </c>
      <c r="C11" s="4">
        <f>SUM(C4:C10)</f>
        <v>1</v>
      </c>
      <c r="D11" s="4">
        <f>SUM(D4:D10)</f>
        <v>586</v>
      </c>
      <c r="E11">
        <f>SUM(E4:E10)</f>
        <v>5.5699658703071675</v>
      </c>
      <c r="J11" s="5"/>
    </row>
    <row r="12" spans="1:12" ht="15" thickBot="1" x14ac:dyDescent="0.25">
      <c r="A12" t="s">
        <v>21</v>
      </c>
      <c r="B12">
        <f>(SUMPRODUCT(A4:A9,B4:B9)+7*B10)/B11</f>
        <v>2.0238907849829353</v>
      </c>
      <c r="D12" s="1" t="s">
        <v>20</v>
      </c>
      <c r="E12">
        <f>CHIINV(0.05,7-1)</f>
        <v>12.591587243743978</v>
      </c>
    </row>
    <row r="14" spans="1:12" x14ac:dyDescent="0.2">
      <c r="C14" s="5" t="s">
        <v>59</v>
      </c>
      <c r="D14" s="5"/>
      <c r="E14" s="5"/>
    </row>
    <row r="15" spans="1:12" x14ac:dyDescent="0.2">
      <c r="C15" s="5" t="s">
        <v>25</v>
      </c>
      <c r="D15" s="5"/>
      <c r="E15" s="5"/>
    </row>
    <row r="16" spans="1:12" x14ac:dyDescent="0.2">
      <c r="G16" t="s">
        <v>26</v>
      </c>
    </row>
    <row r="24" spans="3:3" x14ac:dyDescent="0.2">
      <c r="C24" s="5"/>
    </row>
    <row r="25" spans="3:3" x14ac:dyDescent="0.2">
      <c r="C25" s="5"/>
    </row>
  </sheetData>
  <mergeCells count="1">
    <mergeCell ref="A1:L1"/>
  </mergeCells>
  <phoneticPr fontId="1" type="noConversion"/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DSMT4" shapeId="3073" r:id="rId3">
          <objectPr defaultSize="0" autoPict="0" altText="" r:id="rId4">
            <anchor moveWithCells="1">
              <from>
                <xdr:col>6</xdr:col>
                <xdr:colOff>0</xdr:colOff>
                <xdr:row>16</xdr:row>
                <xdr:rowOff>19050</xdr:rowOff>
              </from>
              <to>
                <xdr:col>10</xdr:col>
                <xdr:colOff>400050</xdr:colOff>
                <xdr:row>18</xdr:row>
                <xdr:rowOff>142875</xdr:rowOff>
              </to>
            </anchor>
          </objectPr>
        </oleObject>
      </mc:Choice>
      <mc:Fallback>
        <oleObject progId="Equation.DSMT4" shapeId="3073" r:id="rId3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E76B2-808E-442E-9063-BA88BFBBA492}">
  <dimension ref="A1:L12"/>
  <sheetViews>
    <sheetView workbookViewId="0">
      <selection activeCell="C11" sqref="C11"/>
    </sheetView>
  </sheetViews>
  <sheetFormatPr defaultColWidth="9" defaultRowHeight="14.25" x14ac:dyDescent="0.2"/>
  <cols>
    <col min="1" max="1" width="11.625" bestFit="1" customWidth="1"/>
    <col min="2" max="2" width="13.875" bestFit="1" customWidth="1"/>
    <col min="3" max="3" width="9.625" customWidth="1"/>
    <col min="4" max="4" width="8.5" bestFit="1" customWidth="1"/>
    <col min="257" max="257" width="11.625" bestFit="1" customWidth="1"/>
    <col min="258" max="258" width="13.875" bestFit="1" customWidth="1"/>
    <col min="259" max="259" width="9.625" customWidth="1"/>
    <col min="260" max="260" width="8.5" bestFit="1" customWidth="1"/>
    <col min="513" max="513" width="11.625" bestFit="1" customWidth="1"/>
    <col min="514" max="514" width="13.875" bestFit="1" customWidth="1"/>
    <col min="515" max="515" width="9.625" customWidth="1"/>
    <col min="516" max="516" width="8.5" bestFit="1" customWidth="1"/>
    <col min="769" max="769" width="11.625" bestFit="1" customWidth="1"/>
    <col min="770" max="770" width="13.875" bestFit="1" customWidth="1"/>
    <col min="771" max="771" width="9.625" customWidth="1"/>
    <col min="772" max="772" width="8.5" bestFit="1" customWidth="1"/>
    <col min="1025" max="1025" width="11.625" bestFit="1" customWidth="1"/>
    <col min="1026" max="1026" width="13.875" bestFit="1" customWidth="1"/>
    <col min="1027" max="1027" width="9.625" customWidth="1"/>
    <col min="1028" max="1028" width="8.5" bestFit="1" customWidth="1"/>
    <col min="1281" max="1281" width="11.625" bestFit="1" customWidth="1"/>
    <col min="1282" max="1282" width="13.875" bestFit="1" customWidth="1"/>
    <col min="1283" max="1283" width="9.625" customWidth="1"/>
    <col min="1284" max="1284" width="8.5" bestFit="1" customWidth="1"/>
    <col min="1537" max="1537" width="11.625" bestFit="1" customWidth="1"/>
    <col min="1538" max="1538" width="13.875" bestFit="1" customWidth="1"/>
    <col min="1539" max="1539" width="9.625" customWidth="1"/>
    <col min="1540" max="1540" width="8.5" bestFit="1" customWidth="1"/>
    <col min="1793" max="1793" width="11.625" bestFit="1" customWidth="1"/>
    <col min="1794" max="1794" width="13.875" bestFit="1" customWidth="1"/>
    <col min="1795" max="1795" width="9.625" customWidth="1"/>
    <col min="1796" max="1796" width="8.5" bestFit="1" customWidth="1"/>
    <col min="2049" max="2049" width="11.625" bestFit="1" customWidth="1"/>
    <col min="2050" max="2050" width="13.875" bestFit="1" customWidth="1"/>
    <col min="2051" max="2051" width="9.625" customWidth="1"/>
    <col min="2052" max="2052" width="8.5" bestFit="1" customWidth="1"/>
    <col min="2305" max="2305" width="11.625" bestFit="1" customWidth="1"/>
    <col min="2306" max="2306" width="13.875" bestFit="1" customWidth="1"/>
    <col min="2307" max="2307" width="9.625" customWidth="1"/>
    <col min="2308" max="2308" width="8.5" bestFit="1" customWidth="1"/>
    <col min="2561" max="2561" width="11.625" bestFit="1" customWidth="1"/>
    <col min="2562" max="2562" width="13.875" bestFit="1" customWidth="1"/>
    <col min="2563" max="2563" width="9.625" customWidth="1"/>
    <col min="2564" max="2564" width="8.5" bestFit="1" customWidth="1"/>
    <col min="2817" max="2817" width="11.625" bestFit="1" customWidth="1"/>
    <col min="2818" max="2818" width="13.875" bestFit="1" customWidth="1"/>
    <col min="2819" max="2819" width="9.625" customWidth="1"/>
    <col min="2820" max="2820" width="8.5" bestFit="1" customWidth="1"/>
    <col min="3073" max="3073" width="11.625" bestFit="1" customWidth="1"/>
    <col min="3074" max="3074" width="13.875" bestFit="1" customWidth="1"/>
    <col min="3075" max="3075" width="9.625" customWidth="1"/>
    <col min="3076" max="3076" width="8.5" bestFit="1" customWidth="1"/>
    <col min="3329" max="3329" width="11.625" bestFit="1" customWidth="1"/>
    <col min="3330" max="3330" width="13.875" bestFit="1" customWidth="1"/>
    <col min="3331" max="3331" width="9.625" customWidth="1"/>
    <col min="3332" max="3332" width="8.5" bestFit="1" customWidth="1"/>
    <col min="3585" max="3585" width="11.625" bestFit="1" customWidth="1"/>
    <col min="3586" max="3586" width="13.875" bestFit="1" customWidth="1"/>
    <col min="3587" max="3587" width="9.625" customWidth="1"/>
    <col min="3588" max="3588" width="8.5" bestFit="1" customWidth="1"/>
    <col min="3841" max="3841" width="11.625" bestFit="1" customWidth="1"/>
    <col min="3842" max="3842" width="13.875" bestFit="1" customWidth="1"/>
    <col min="3843" max="3843" width="9.625" customWidth="1"/>
    <col min="3844" max="3844" width="8.5" bestFit="1" customWidth="1"/>
    <col min="4097" max="4097" width="11.625" bestFit="1" customWidth="1"/>
    <col min="4098" max="4098" width="13.875" bestFit="1" customWidth="1"/>
    <col min="4099" max="4099" width="9.625" customWidth="1"/>
    <col min="4100" max="4100" width="8.5" bestFit="1" customWidth="1"/>
    <col min="4353" max="4353" width="11.625" bestFit="1" customWidth="1"/>
    <col min="4354" max="4354" width="13.875" bestFit="1" customWidth="1"/>
    <col min="4355" max="4355" width="9.625" customWidth="1"/>
    <col min="4356" max="4356" width="8.5" bestFit="1" customWidth="1"/>
    <col min="4609" max="4609" width="11.625" bestFit="1" customWidth="1"/>
    <col min="4610" max="4610" width="13.875" bestFit="1" customWidth="1"/>
    <col min="4611" max="4611" width="9.625" customWidth="1"/>
    <col min="4612" max="4612" width="8.5" bestFit="1" customWidth="1"/>
    <col min="4865" max="4865" width="11.625" bestFit="1" customWidth="1"/>
    <col min="4866" max="4866" width="13.875" bestFit="1" customWidth="1"/>
    <col min="4867" max="4867" width="9.625" customWidth="1"/>
    <col min="4868" max="4868" width="8.5" bestFit="1" customWidth="1"/>
    <col min="5121" max="5121" width="11.625" bestFit="1" customWidth="1"/>
    <col min="5122" max="5122" width="13.875" bestFit="1" customWidth="1"/>
    <col min="5123" max="5123" width="9.625" customWidth="1"/>
    <col min="5124" max="5124" width="8.5" bestFit="1" customWidth="1"/>
    <col min="5377" max="5377" width="11.625" bestFit="1" customWidth="1"/>
    <col min="5378" max="5378" width="13.875" bestFit="1" customWidth="1"/>
    <col min="5379" max="5379" width="9.625" customWidth="1"/>
    <col min="5380" max="5380" width="8.5" bestFit="1" customWidth="1"/>
    <col min="5633" max="5633" width="11.625" bestFit="1" customWidth="1"/>
    <col min="5634" max="5634" width="13.875" bestFit="1" customWidth="1"/>
    <col min="5635" max="5635" width="9.625" customWidth="1"/>
    <col min="5636" max="5636" width="8.5" bestFit="1" customWidth="1"/>
    <col min="5889" max="5889" width="11.625" bestFit="1" customWidth="1"/>
    <col min="5890" max="5890" width="13.875" bestFit="1" customWidth="1"/>
    <col min="5891" max="5891" width="9.625" customWidth="1"/>
    <col min="5892" max="5892" width="8.5" bestFit="1" customWidth="1"/>
    <col min="6145" max="6145" width="11.625" bestFit="1" customWidth="1"/>
    <col min="6146" max="6146" width="13.875" bestFit="1" customWidth="1"/>
    <col min="6147" max="6147" width="9.625" customWidth="1"/>
    <col min="6148" max="6148" width="8.5" bestFit="1" customWidth="1"/>
    <col min="6401" max="6401" width="11.625" bestFit="1" customWidth="1"/>
    <col min="6402" max="6402" width="13.875" bestFit="1" customWidth="1"/>
    <col min="6403" max="6403" width="9.625" customWidth="1"/>
    <col min="6404" max="6404" width="8.5" bestFit="1" customWidth="1"/>
    <col min="6657" max="6657" width="11.625" bestFit="1" customWidth="1"/>
    <col min="6658" max="6658" width="13.875" bestFit="1" customWidth="1"/>
    <col min="6659" max="6659" width="9.625" customWidth="1"/>
    <col min="6660" max="6660" width="8.5" bestFit="1" customWidth="1"/>
    <col min="6913" max="6913" width="11.625" bestFit="1" customWidth="1"/>
    <col min="6914" max="6914" width="13.875" bestFit="1" customWidth="1"/>
    <col min="6915" max="6915" width="9.625" customWidth="1"/>
    <col min="6916" max="6916" width="8.5" bestFit="1" customWidth="1"/>
    <col min="7169" max="7169" width="11.625" bestFit="1" customWidth="1"/>
    <col min="7170" max="7170" width="13.875" bestFit="1" customWidth="1"/>
    <col min="7171" max="7171" width="9.625" customWidth="1"/>
    <col min="7172" max="7172" width="8.5" bestFit="1" customWidth="1"/>
    <col min="7425" max="7425" width="11.625" bestFit="1" customWidth="1"/>
    <col min="7426" max="7426" width="13.875" bestFit="1" customWidth="1"/>
    <col min="7427" max="7427" width="9.625" customWidth="1"/>
    <col min="7428" max="7428" width="8.5" bestFit="1" customWidth="1"/>
    <col min="7681" max="7681" width="11.625" bestFit="1" customWidth="1"/>
    <col min="7682" max="7682" width="13.875" bestFit="1" customWidth="1"/>
    <col min="7683" max="7683" width="9.625" customWidth="1"/>
    <col min="7684" max="7684" width="8.5" bestFit="1" customWidth="1"/>
    <col min="7937" max="7937" width="11.625" bestFit="1" customWidth="1"/>
    <col min="7938" max="7938" width="13.875" bestFit="1" customWidth="1"/>
    <col min="7939" max="7939" width="9.625" customWidth="1"/>
    <col min="7940" max="7940" width="8.5" bestFit="1" customWidth="1"/>
    <col min="8193" max="8193" width="11.625" bestFit="1" customWidth="1"/>
    <col min="8194" max="8194" width="13.875" bestFit="1" customWidth="1"/>
    <col min="8195" max="8195" width="9.625" customWidth="1"/>
    <col min="8196" max="8196" width="8.5" bestFit="1" customWidth="1"/>
    <col min="8449" max="8449" width="11.625" bestFit="1" customWidth="1"/>
    <col min="8450" max="8450" width="13.875" bestFit="1" customWidth="1"/>
    <col min="8451" max="8451" width="9.625" customWidth="1"/>
    <col min="8452" max="8452" width="8.5" bestFit="1" customWidth="1"/>
    <col min="8705" max="8705" width="11.625" bestFit="1" customWidth="1"/>
    <col min="8706" max="8706" width="13.875" bestFit="1" customWidth="1"/>
    <col min="8707" max="8707" width="9.625" customWidth="1"/>
    <col min="8708" max="8708" width="8.5" bestFit="1" customWidth="1"/>
    <col min="8961" max="8961" width="11.625" bestFit="1" customWidth="1"/>
    <col min="8962" max="8962" width="13.875" bestFit="1" customWidth="1"/>
    <col min="8963" max="8963" width="9.625" customWidth="1"/>
    <col min="8964" max="8964" width="8.5" bestFit="1" customWidth="1"/>
    <col min="9217" max="9217" width="11.625" bestFit="1" customWidth="1"/>
    <col min="9218" max="9218" width="13.875" bestFit="1" customWidth="1"/>
    <col min="9219" max="9219" width="9.625" customWidth="1"/>
    <col min="9220" max="9220" width="8.5" bestFit="1" customWidth="1"/>
    <col min="9473" max="9473" width="11.625" bestFit="1" customWidth="1"/>
    <col min="9474" max="9474" width="13.875" bestFit="1" customWidth="1"/>
    <col min="9475" max="9475" width="9.625" customWidth="1"/>
    <col min="9476" max="9476" width="8.5" bestFit="1" customWidth="1"/>
    <col min="9729" max="9729" width="11.625" bestFit="1" customWidth="1"/>
    <col min="9730" max="9730" width="13.875" bestFit="1" customWidth="1"/>
    <col min="9731" max="9731" width="9.625" customWidth="1"/>
    <col min="9732" max="9732" width="8.5" bestFit="1" customWidth="1"/>
    <col min="9985" max="9985" width="11.625" bestFit="1" customWidth="1"/>
    <col min="9986" max="9986" width="13.875" bestFit="1" customWidth="1"/>
    <col min="9987" max="9987" width="9.625" customWidth="1"/>
    <col min="9988" max="9988" width="8.5" bestFit="1" customWidth="1"/>
    <col min="10241" max="10241" width="11.625" bestFit="1" customWidth="1"/>
    <col min="10242" max="10242" width="13.875" bestFit="1" customWidth="1"/>
    <col min="10243" max="10243" width="9.625" customWidth="1"/>
    <col min="10244" max="10244" width="8.5" bestFit="1" customWidth="1"/>
    <col min="10497" max="10497" width="11.625" bestFit="1" customWidth="1"/>
    <col min="10498" max="10498" width="13.875" bestFit="1" customWidth="1"/>
    <col min="10499" max="10499" width="9.625" customWidth="1"/>
    <col min="10500" max="10500" width="8.5" bestFit="1" customWidth="1"/>
    <col min="10753" max="10753" width="11.625" bestFit="1" customWidth="1"/>
    <col min="10754" max="10754" width="13.875" bestFit="1" customWidth="1"/>
    <col min="10755" max="10755" width="9.625" customWidth="1"/>
    <col min="10756" max="10756" width="8.5" bestFit="1" customWidth="1"/>
    <col min="11009" max="11009" width="11.625" bestFit="1" customWidth="1"/>
    <col min="11010" max="11010" width="13.875" bestFit="1" customWidth="1"/>
    <col min="11011" max="11011" width="9.625" customWidth="1"/>
    <col min="11012" max="11012" width="8.5" bestFit="1" customWidth="1"/>
    <col min="11265" max="11265" width="11.625" bestFit="1" customWidth="1"/>
    <col min="11266" max="11266" width="13.875" bestFit="1" customWidth="1"/>
    <col min="11267" max="11267" width="9.625" customWidth="1"/>
    <col min="11268" max="11268" width="8.5" bestFit="1" customWidth="1"/>
    <col min="11521" max="11521" width="11.625" bestFit="1" customWidth="1"/>
    <col min="11522" max="11522" width="13.875" bestFit="1" customWidth="1"/>
    <col min="11523" max="11523" width="9.625" customWidth="1"/>
    <col min="11524" max="11524" width="8.5" bestFit="1" customWidth="1"/>
    <col min="11777" max="11777" width="11.625" bestFit="1" customWidth="1"/>
    <col min="11778" max="11778" width="13.875" bestFit="1" customWidth="1"/>
    <col min="11779" max="11779" width="9.625" customWidth="1"/>
    <col min="11780" max="11780" width="8.5" bestFit="1" customWidth="1"/>
    <col min="12033" max="12033" width="11.625" bestFit="1" customWidth="1"/>
    <col min="12034" max="12034" width="13.875" bestFit="1" customWidth="1"/>
    <col min="12035" max="12035" width="9.625" customWidth="1"/>
    <col min="12036" max="12036" width="8.5" bestFit="1" customWidth="1"/>
    <col min="12289" max="12289" width="11.625" bestFit="1" customWidth="1"/>
    <col min="12290" max="12290" width="13.875" bestFit="1" customWidth="1"/>
    <col min="12291" max="12291" width="9.625" customWidth="1"/>
    <col min="12292" max="12292" width="8.5" bestFit="1" customWidth="1"/>
    <col min="12545" max="12545" width="11.625" bestFit="1" customWidth="1"/>
    <col min="12546" max="12546" width="13.875" bestFit="1" customWidth="1"/>
    <col min="12547" max="12547" width="9.625" customWidth="1"/>
    <col min="12548" max="12548" width="8.5" bestFit="1" customWidth="1"/>
    <col min="12801" max="12801" width="11.625" bestFit="1" customWidth="1"/>
    <col min="12802" max="12802" width="13.875" bestFit="1" customWidth="1"/>
    <col min="12803" max="12803" width="9.625" customWidth="1"/>
    <col min="12804" max="12804" width="8.5" bestFit="1" customWidth="1"/>
    <col min="13057" max="13057" width="11.625" bestFit="1" customWidth="1"/>
    <col min="13058" max="13058" width="13.875" bestFit="1" customWidth="1"/>
    <col min="13059" max="13059" width="9.625" customWidth="1"/>
    <col min="13060" max="13060" width="8.5" bestFit="1" customWidth="1"/>
    <col min="13313" max="13313" width="11.625" bestFit="1" customWidth="1"/>
    <col min="13314" max="13314" width="13.875" bestFit="1" customWidth="1"/>
    <col min="13315" max="13315" width="9.625" customWidth="1"/>
    <col min="13316" max="13316" width="8.5" bestFit="1" customWidth="1"/>
    <col min="13569" max="13569" width="11.625" bestFit="1" customWidth="1"/>
    <col min="13570" max="13570" width="13.875" bestFit="1" customWidth="1"/>
    <col min="13571" max="13571" width="9.625" customWidth="1"/>
    <col min="13572" max="13572" width="8.5" bestFit="1" customWidth="1"/>
    <col min="13825" max="13825" width="11.625" bestFit="1" customWidth="1"/>
    <col min="13826" max="13826" width="13.875" bestFit="1" customWidth="1"/>
    <col min="13827" max="13827" width="9.625" customWidth="1"/>
    <col min="13828" max="13828" width="8.5" bestFit="1" customWidth="1"/>
    <col min="14081" max="14081" width="11.625" bestFit="1" customWidth="1"/>
    <col min="14082" max="14082" width="13.875" bestFit="1" customWidth="1"/>
    <col min="14083" max="14083" width="9.625" customWidth="1"/>
    <col min="14084" max="14084" width="8.5" bestFit="1" customWidth="1"/>
    <col min="14337" max="14337" width="11.625" bestFit="1" customWidth="1"/>
    <col min="14338" max="14338" width="13.875" bestFit="1" customWidth="1"/>
    <col min="14339" max="14339" width="9.625" customWidth="1"/>
    <col min="14340" max="14340" width="8.5" bestFit="1" customWidth="1"/>
    <col min="14593" max="14593" width="11.625" bestFit="1" customWidth="1"/>
    <col min="14594" max="14594" width="13.875" bestFit="1" customWidth="1"/>
    <col min="14595" max="14595" width="9.625" customWidth="1"/>
    <col min="14596" max="14596" width="8.5" bestFit="1" customWidth="1"/>
    <col min="14849" max="14849" width="11.625" bestFit="1" customWidth="1"/>
    <col min="14850" max="14850" width="13.875" bestFit="1" customWidth="1"/>
    <col min="14851" max="14851" width="9.625" customWidth="1"/>
    <col min="14852" max="14852" width="8.5" bestFit="1" customWidth="1"/>
    <col min="15105" max="15105" width="11.625" bestFit="1" customWidth="1"/>
    <col min="15106" max="15106" width="13.875" bestFit="1" customWidth="1"/>
    <col min="15107" max="15107" width="9.625" customWidth="1"/>
    <col min="15108" max="15108" width="8.5" bestFit="1" customWidth="1"/>
    <col min="15361" max="15361" width="11.625" bestFit="1" customWidth="1"/>
    <col min="15362" max="15362" width="13.875" bestFit="1" customWidth="1"/>
    <col min="15363" max="15363" width="9.625" customWidth="1"/>
    <col min="15364" max="15364" width="8.5" bestFit="1" customWidth="1"/>
    <col min="15617" max="15617" width="11.625" bestFit="1" customWidth="1"/>
    <col min="15618" max="15618" width="13.875" bestFit="1" customWidth="1"/>
    <col min="15619" max="15619" width="9.625" customWidth="1"/>
    <col min="15620" max="15620" width="8.5" bestFit="1" customWidth="1"/>
    <col min="15873" max="15873" width="11.625" bestFit="1" customWidth="1"/>
    <col min="15874" max="15874" width="13.875" bestFit="1" customWidth="1"/>
    <col min="15875" max="15875" width="9.625" customWidth="1"/>
    <col min="15876" max="15876" width="8.5" bestFit="1" customWidth="1"/>
    <col min="16129" max="16129" width="11.625" bestFit="1" customWidth="1"/>
    <col min="16130" max="16130" width="13.875" bestFit="1" customWidth="1"/>
    <col min="16131" max="16131" width="9.625" customWidth="1"/>
    <col min="16132" max="16132" width="8.5" bestFit="1" customWidth="1"/>
  </cols>
  <sheetData>
    <row r="1" spans="1:12" s="1" customFormat="1" ht="39.75" customHeight="1" thickBot="1" x14ac:dyDescent="0.25">
      <c r="A1" s="13" t="s">
        <v>9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</row>
    <row r="2" spans="1:12" x14ac:dyDescent="0.2">
      <c r="A2" t="s">
        <v>1</v>
      </c>
      <c r="B2" t="s">
        <v>27</v>
      </c>
      <c r="D2" t="s">
        <v>28</v>
      </c>
    </row>
    <row r="3" spans="1:12" x14ac:dyDescent="0.2">
      <c r="A3" s="3" t="s">
        <v>29</v>
      </c>
      <c r="B3" s="3" t="s">
        <v>30</v>
      </c>
      <c r="C3" t="s">
        <v>24</v>
      </c>
      <c r="D3" s="4" t="s">
        <v>17</v>
      </c>
      <c r="E3" t="s">
        <v>18</v>
      </c>
    </row>
    <row r="4" spans="1:12" x14ac:dyDescent="0.2">
      <c r="A4" s="3" t="s">
        <v>31</v>
      </c>
      <c r="B4" s="3">
        <v>149</v>
      </c>
      <c r="C4" s="4">
        <f>9/16</f>
        <v>0.5625</v>
      </c>
      <c r="D4">
        <f>C4*$B$8</f>
        <v>144</v>
      </c>
      <c r="E4">
        <f>(D4-B4)^2/D4</f>
        <v>0.1736111111111111</v>
      </c>
    </row>
    <row r="5" spans="1:12" x14ac:dyDescent="0.2">
      <c r="A5" s="3" t="s">
        <v>32</v>
      </c>
      <c r="B5" s="3">
        <v>54</v>
      </c>
      <c r="C5" s="4">
        <f>3/16</f>
        <v>0.1875</v>
      </c>
      <c r="D5">
        <f>C5*$B$8</f>
        <v>48</v>
      </c>
      <c r="E5">
        <f>(D5-B5)^2/D5</f>
        <v>0.75</v>
      </c>
    </row>
    <row r="6" spans="1:12" x14ac:dyDescent="0.2">
      <c r="A6" s="3" t="s">
        <v>33</v>
      </c>
      <c r="B6" s="3">
        <v>42</v>
      </c>
      <c r="C6" s="4">
        <f>3/16</f>
        <v>0.1875</v>
      </c>
      <c r="D6">
        <f>C6*$B$8</f>
        <v>48</v>
      </c>
      <c r="E6">
        <f>(D6-B6)^2/D6</f>
        <v>0.75</v>
      </c>
    </row>
    <row r="7" spans="1:12" x14ac:dyDescent="0.2">
      <c r="A7" s="3" t="s">
        <v>34</v>
      </c>
      <c r="B7" s="3">
        <v>11</v>
      </c>
      <c r="C7" s="4">
        <f>1/16</f>
        <v>6.25E-2</v>
      </c>
      <c r="D7">
        <f>C7*$B$8</f>
        <v>16</v>
      </c>
      <c r="E7">
        <f>(D7-B7)^2/D7</f>
        <v>1.5625</v>
      </c>
    </row>
    <row r="8" spans="1:12" x14ac:dyDescent="0.2">
      <c r="A8" t="s">
        <v>8</v>
      </c>
      <c r="B8" s="4">
        <f>SUM(B4:B7)</f>
        <v>256</v>
      </c>
      <c r="C8" s="4">
        <f>SUM(C4:C7)</f>
        <v>1</v>
      </c>
      <c r="D8" s="4">
        <f>SUM(D4:D7)</f>
        <v>256</v>
      </c>
      <c r="E8">
        <f>SUM(E4:E7)</f>
        <v>3.2361111111111112</v>
      </c>
      <c r="J8" s="5"/>
    </row>
    <row r="9" spans="1:12" ht="15" thickBot="1" x14ac:dyDescent="0.25">
      <c r="D9" s="1" t="s">
        <v>20</v>
      </c>
      <c r="E9">
        <f>CHIINV(0.05,4-1)</f>
        <v>7.8147279032511792</v>
      </c>
    </row>
    <row r="11" spans="1:12" x14ac:dyDescent="0.2">
      <c r="C11" s="5" t="s">
        <v>35</v>
      </c>
      <c r="D11" s="5"/>
      <c r="E11" s="5"/>
    </row>
    <row r="12" spans="1:12" x14ac:dyDescent="0.2">
      <c r="C12" s="5" t="s">
        <v>60</v>
      </c>
      <c r="D12" s="5"/>
      <c r="E12" s="5"/>
    </row>
  </sheetData>
  <mergeCells count="1">
    <mergeCell ref="A1:L1"/>
  </mergeCells>
  <phoneticPr fontId="1" type="noConversion"/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DSMT4" shapeId="4097" r:id="rId3">
          <objectPr defaultSize="0" autoPict="0" altText="" r:id="rId4">
            <anchor moveWithCells="1">
              <from>
                <xdr:col>6</xdr:col>
                <xdr:colOff>0</xdr:colOff>
                <xdr:row>2</xdr:row>
                <xdr:rowOff>9525</xdr:rowOff>
              </from>
              <to>
                <xdr:col>14</xdr:col>
                <xdr:colOff>504825</xdr:colOff>
                <xdr:row>12</xdr:row>
                <xdr:rowOff>95250</xdr:rowOff>
              </to>
            </anchor>
          </objectPr>
        </oleObject>
      </mc:Choice>
      <mc:Fallback>
        <oleObject progId="Equation.DSMT4" shapeId="4097" r:id="rId3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41FECC-47D5-4B39-870D-BB1743F10355}">
  <dimension ref="A1:L24"/>
  <sheetViews>
    <sheetView tabSelected="1" workbookViewId="0">
      <selection activeCell="B14" sqref="B14"/>
    </sheetView>
  </sheetViews>
  <sheetFormatPr defaultColWidth="9" defaultRowHeight="14.25" x14ac:dyDescent="0.2"/>
  <sheetData>
    <row r="1" spans="1:12" ht="40.5" customHeight="1" x14ac:dyDescent="0.2">
      <c r="A1" s="15" t="s">
        <v>10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</row>
    <row r="2" spans="1:12" x14ac:dyDescent="0.2">
      <c r="A2" s="7" t="s">
        <v>11</v>
      </c>
      <c r="B2" s="8">
        <v>7</v>
      </c>
      <c r="C2" s="8">
        <v>3.8</v>
      </c>
      <c r="D2" s="8">
        <v>9.6</v>
      </c>
      <c r="E2" s="8">
        <v>8.1</v>
      </c>
      <c r="F2" s="8">
        <v>6.2</v>
      </c>
      <c r="G2" s="8">
        <v>5.0999999999999996</v>
      </c>
      <c r="H2" s="8">
        <v>10.4</v>
      </c>
      <c r="I2" s="8">
        <v>4</v>
      </c>
      <c r="J2" s="8">
        <v>2</v>
      </c>
      <c r="K2" s="8">
        <v>2.6</v>
      </c>
    </row>
    <row r="3" spans="1:12" s="1" customFormat="1" ht="15" thickBot="1" x14ac:dyDescent="0.25">
      <c r="A3" s="9" t="s">
        <v>12</v>
      </c>
      <c r="B3" s="10">
        <v>5.5</v>
      </c>
      <c r="C3" s="10">
        <v>3.2</v>
      </c>
      <c r="D3" s="10">
        <v>4.2</v>
      </c>
      <c r="E3" s="10">
        <v>11</v>
      </c>
      <c r="F3" s="10">
        <v>9.6999999999999993</v>
      </c>
      <c r="G3" s="10">
        <v>6.9</v>
      </c>
      <c r="H3" s="10">
        <v>3.5</v>
      </c>
      <c r="I3" s="10">
        <v>4.8</v>
      </c>
      <c r="J3" s="10">
        <v>5.5</v>
      </c>
      <c r="K3" s="10">
        <v>8.4</v>
      </c>
    </row>
    <row r="4" spans="1:12" x14ac:dyDescent="0.2">
      <c r="A4" t="s">
        <v>1</v>
      </c>
      <c r="B4" t="s">
        <v>36</v>
      </c>
    </row>
    <row r="5" spans="1:12" x14ac:dyDescent="0.2">
      <c r="A5" t="s">
        <v>37</v>
      </c>
      <c r="D5" t="s">
        <v>38</v>
      </c>
    </row>
    <row r="6" spans="1:12" x14ac:dyDescent="0.2">
      <c r="A6" s="7" t="s">
        <v>11</v>
      </c>
      <c r="B6" s="8">
        <v>7</v>
      </c>
      <c r="C6" s="8">
        <v>3.8</v>
      </c>
      <c r="D6" s="8">
        <v>9.6</v>
      </c>
      <c r="E6" s="8">
        <v>8.1</v>
      </c>
      <c r="F6" s="8">
        <v>6.2</v>
      </c>
      <c r="G6" s="8">
        <v>5.0999999999999996</v>
      </c>
      <c r="H6" s="8">
        <v>10.4</v>
      </c>
      <c r="I6" s="8">
        <v>4</v>
      </c>
      <c r="J6" s="8">
        <v>2</v>
      </c>
      <c r="K6" s="8">
        <v>2.6</v>
      </c>
    </row>
    <row r="7" spans="1:12" x14ac:dyDescent="0.2">
      <c r="A7" s="7" t="s">
        <v>12</v>
      </c>
      <c r="B7" s="8">
        <v>5.5</v>
      </c>
      <c r="C7" s="8">
        <v>3.2</v>
      </c>
      <c r="D7" s="8">
        <v>4.2</v>
      </c>
      <c r="E7" s="8">
        <v>11</v>
      </c>
      <c r="F7" s="8">
        <v>9.6999999999999993</v>
      </c>
      <c r="G7" s="8">
        <v>6.9</v>
      </c>
      <c r="H7" s="8">
        <v>3.5</v>
      </c>
      <c r="I7" s="8">
        <v>4.8</v>
      </c>
      <c r="J7" s="8">
        <v>5.5</v>
      </c>
      <c r="K7" s="8">
        <v>8.4</v>
      </c>
    </row>
    <row r="8" spans="1:12" x14ac:dyDescent="0.2">
      <c r="A8" s="7"/>
      <c r="B8" s="11">
        <f>IF(B6&gt;=B7,1,0)</f>
        <v>1</v>
      </c>
      <c r="C8" s="11">
        <f t="shared" ref="C8:K8" si="0">IF(C6&gt;=C7,1,0)</f>
        <v>1</v>
      </c>
      <c r="D8" s="11">
        <f t="shared" si="0"/>
        <v>1</v>
      </c>
      <c r="E8" s="11">
        <f t="shared" si="0"/>
        <v>0</v>
      </c>
      <c r="F8" s="11">
        <f t="shared" si="0"/>
        <v>0</v>
      </c>
      <c r="G8" s="11">
        <f t="shared" si="0"/>
        <v>0</v>
      </c>
      <c r="H8" s="11">
        <f t="shared" si="0"/>
        <v>1</v>
      </c>
      <c r="I8" s="11">
        <f t="shared" si="0"/>
        <v>0</v>
      </c>
      <c r="J8" s="11">
        <f t="shared" si="0"/>
        <v>0</v>
      </c>
      <c r="K8" s="11">
        <f t="shared" si="0"/>
        <v>0</v>
      </c>
    </row>
    <row r="9" spans="1:12" x14ac:dyDescent="0.2">
      <c r="A9" t="s">
        <v>39</v>
      </c>
      <c r="B9">
        <f>COUNTIF(B8:K8,"1")</f>
        <v>4</v>
      </c>
    </row>
    <row r="10" spans="1:12" x14ac:dyDescent="0.2">
      <c r="A10" t="s">
        <v>40</v>
      </c>
      <c r="B10">
        <f>4/10</f>
        <v>0.4</v>
      </c>
    </row>
    <row r="11" spans="1:12" x14ac:dyDescent="0.2">
      <c r="A11" t="s">
        <v>41</v>
      </c>
      <c r="B11">
        <v>10</v>
      </c>
    </row>
    <row r="12" spans="1:12" x14ac:dyDescent="0.2">
      <c r="A12" t="s">
        <v>42</v>
      </c>
      <c r="B12">
        <v>0.5</v>
      </c>
    </row>
    <row r="13" spans="1:12" x14ac:dyDescent="0.2">
      <c r="A13" t="s">
        <v>43</v>
      </c>
      <c r="B13">
        <f>2*SQRT(B11)*(B10-B12)</f>
        <v>-0.63245553203367577</v>
      </c>
    </row>
    <row r="14" spans="1:12" x14ac:dyDescent="0.2">
      <c r="A14" t="s">
        <v>44</v>
      </c>
      <c r="B14">
        <f>NORMSINV(0.975)</f>
        <v>1.9599639845400536</v>
      </c>
    </row>
    <row r="15" spans="1:12" x14ac:dyDescent="0.2">
      <c r="A15" s="5" t="s">
        <v>45</v>
      </c>
      <c r="B15" s="5"/>
      <c r="C15" s="5" t="s">
        <v>46</v>
      </c>
      <c r="D15" s="5"/>
      <c r="E15" s="5"/>
    </row>
    <row r="17" spans="1:4" x14ac:dyDescent="0.2">
      <c r="A17" t="s">
        <v>47</v>
      </c>
      <c r="B17" t="s">
        <v>62</v>
      </c>
      <c r="D17" t="s">
        <v>61</v>
      </c>
    </row>
    <row r="18" spans="1:4" x14ac:dyDescent="0.2">
      <c r="A18" t="s">
        <v>39</v>
      </c>
      <c r="B18">
        <f>COUNTIF(B8:K8,"1")</f>
        <v>4</v>
      </c>
    </row>
    <row r="19" spans="1:4" x14ac:dyDescent="0.2">
      <c r="A19" t="s">
        <v>40</v>
      </c>
      <c r="B19">
        <f>4/10</f>
        <v>0.4</v>
      </c>
    </row>
    <row r="20" spans="1:4" x14ac:dyDescent="0.2">
      <c r="A20" t="s">
        <v>41</v>
      </c>
      <c r="B20">
        <v>10</v>
      </c>
    </row>
    <row r="21" spans="1:4" x14ac:dyDescent="0.2">
      <c r="A21" t="s">
        <v>42</v>
      </c>
      <c r="B21">
        <v>0.5</v>
      </c>
    </row>
    <row r="22" spans="1:4" x14ac:dyDescent="0.2">
      <c r="A22" t="s">
        <v>43</v>
      </c>
      <c r="B22">
        <f>2*SQRT(B20)*(B19-B21)</f>
        <v>-0.63245553203367577</v>
      </c>
    </row>
    <row r="23" spans="1:4" x14ac:dyDescent="0.2">
      <c r="A23" t="s">
        <v>63</v>
      </c>
      <c r="B23">
        <f>NORMSINV(0.95)</f>
        <v>1.6448536269514715</v>
      </c>
    </row>
    <row r="24" spans="1:4" x14ac:dyDescent="0.2">
      <c r="A24" s="5" t="s">
        <v>64</v>
      </c>
      <c r="C24" s="5" t="s">
        <v>48</v>
      </c>
    </row>
  </sheetData>
  <mergeCells count="1">
    <mergeCell ref="A1:L1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D27D-AF1C-4955-B1C9-32858D78A13E}">
  <dimension ref="A1:L24"/>
  <sheetViews>
    <sheetView workbookViewId="0">
      <selection activeCell="C23" sqref="C23"/>
    </sheetView>
  </sheetViews>
  <sheetFormatPr defaultColWidth="9" defaultRowHeight="14.25" x14ac:dyDescent="0.2"/>
  <sheetData>
    <row r="1" spans="1:12" ht="27" customHeight="1" x14ac:dyDescent="0.2">
      <c r="A1" s="15" t="s">
        <v>13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</row>
    <row r="2" spans="1:12" x14ac:dyDescent="0.2">
      <c r="A2" s="7" t="s">
        <v>14</v>
      </c>
      <c r="B2" s="11">
        <v>1300</v>
      </c>
      <c r="C2" s="11">
        <v>1100</v>
      </c>
      <c r="D2" s="11">
        <v>680</v>
      </c>
      <c r="E2" s="11">
        <v>1250</v>
      </c>
      <c r="F2" s="11">
        <v>790</v>
      </c>
      <c r="G2" s="11"/>
      <c r="H2" s="11"/>
      <c r="I2" s="11"/>
      <c r="J2" s="11"/>
    </row>
    <row r="3" spans="1:12" s="1" customFormat="1" ht="15" thickBot="1" x14ac:dyDescent="0.25">
      <c r="A3" s="9" t="s">
        <v>15</v>
      </c>
      <c r="B3" s="12">
        <v>1400</v>
      </c>
      <c r="C3" s="12">
        <v>1500</v>
      </c>
      <c r="D3" s="12">
        <v>570</v>
      </c>
      <c r="E3" s="12">
        <v>700</v>
      </c>
      <c r="F3" s="12">
        <v>1000</v>
      </c>
      <c r="G3" s="12">
        <v>700</v>
      </c>
      <c r="H3" s="12">
        <v>1220</v>
      </c>
      <c r="I3" s="12">
        <v>1050</v>
      </c>
      <c r="J3" s="12">
        <v>500</v>
      </c>
    </row>
    <row r="4" spans="1:12" x14ac:dyDescent="0.2">
      <c r="A4" t="s">
        <v>1</v>
      </c>
      <c r="C4" t="s">
        <v>49</v>
      </c>
      <c r="H4" t="s">
        <v>50</v>
      </c>
    </row>
    <row r="5" spans="1:12" x14ac:dyDescent="0.2">
      <c r="A5" s="3" t="s">
        <v>51</v>
      </c>
      <c r="B5" s="3" t="s">
        <v>52</v>
      </c>
      <c r="C5" s="3" t="s">
        <v>53</v>
      </c>
    </row>
    <row r="6" spans="1:12" x14ac:dyDescent="0.2">
      <c r="A6" s="3">
        <v>1300</v>
      </c>
      <c r="B6" s="3" t="s">
        <v>14</v>
      </c>
      <c r="C6" s="3">
        <f>RANK(A6,$A$6:$A$19,1)</f>
        <v>12</v>
      </c>
    </row>
    <row r="7" spans="1:12" x14ac:dyDescent="0.2">
      <c r="A7" s="3">
        <v>1100</v>
      </c>
      <c r="B7" s="3" t="s">
        <v>14</v>
      </c>
      <c r="C7" s="3">
        <f t="shared" ref="C6:C13" si="0">RANK(A7,$A$6:$A$19,1)</f>
        <v>9</v>
      </c>
    </row>
    <row r="8" spans="1:12" x14ac:dyDescent="0.2">
      <c r="A8" s="3">
        <v>680</v>
      </c>
      <c r="B8" s="3" t="s">
        <v>14</v>
      </c>
      <c r="C8" s="3">
        <f t="shared" si="0"/>
        <v>3</v>
      </c>
    </row>
    <row r="9" spans="1:12" x14ac:dyDescent="0.2">
      <c r="A9" s="3">
        <v>1250</v>
      </c>
      <c r="B9" s="3" t="s">
        <v>14</v>
      </c>
      <c r="C9" s="3">
        <f t="shared" si="0"/>
        <v>11</v>
      </c>
    </row>
    <row r="10" spans="1:12" x14ac:dyDescent="0.2">
      <c r="A10" s="3">
        <v>790</v>
      </c>
      <c r="B10" s="3" t="s">
        <v>14</v>
      </c>
      <c r="C10" s="3">
        <f t="shared" si="0"/>
        <v>6</v>
      </c>
    </row>
    <row r="11" spans="1:12" x14ac:dyDescent="0.2">
      <c r="A11" s="3">
        <v>1400</v>
      </c>
      <c r="B11" s="3" t="s">
        <v>15</v>
      </c>
      <c r="C11" s="3">
        <f t="shared" si="0"/>
        <v>13</v>
      </c>
    </row>
    <row r="12" spans="1:12" x14ac:dyDescent="0.2">
      <c r="A12" s="3">
        <v>1500</v>
      </c>
      <c r="B12" s="3" t="s">
        <v>15</v>
      </c>
      <c r="C12" s="3">
        <f t="shared" si="0"/>
        <v>14</v>
      </c>
    </row>
    <row r="13" spans="1:12" x14ac:dyDescent="0.2">
      <c r="A13" s="3">
        <v>570</v>
      </c>
      <c r="B13" s="3" t="s">
        <v>15</v>
      </c>
      <c r="C13" s="3">
        <f t="shared" si="0"/>
        <v>2</v>
      </c>
    </row>
    <row r="14" spans="1:12" x14ac:dyDescent="0.2">
      <c r="A14" s="3">
        <v>700</v>
      </c>
      <c r="B14" s="3" t="s">
        <v>15</v>
      </c>
      <c r="C14" s="3">
        <v>4.5</v>
      </c>
    </row>
    <row r="15" spans="1:12" x14ac:dyDescent="0.2">
      <c r="A15" s="3">
        <v>1000</v>
      </c>
      <c r="B15" s="3" t="s">
        <v>15</v>
      </c>
      <c r="C15" s="3">
        <f>RANK(A15,$A$6:$A$19,1)</f>
        <v>7</v>
      </c>
    </row>
    <row r="16" spans="1:12" x14ac:dyDescent="0.2">
      <c r="A16" s="3">
        <v>700</v>
      </c>
      <c r="B16" s="3" t="s">
        <v>15</v>
      </c>
      <c r="C16" s="3">
        <v>4.5</v>
      </c>
    </row>
    <row r="17" spans="1:3" x14ac:dyDescent="0.2">
      <c r="A17" s="3">
        <v>1220</v>
      </c>
      <c r="B17" s="3" t="s">
        <v>15</v>
      </c>
      <c r="C17" s="3">
        <f>RANK(A17,$A$6:$A$19,1)</f>
        <v>10</v>
      </c>
    </row>
    <row r="18" spans="1:3" x14ac:dyDescent="0.2">
      <c r="A18" s="3">
        <v>1050</v>
      </c>
      <c r="B18" s="3" t="s">
        <v>15</v>
      </c>
      <c r="C18" s="3">
        <f>RANK(A18,$A$6:$A$19,1)</f>
        <v>8</v>
      </c>
    </row>
    <row r="19" spans="1:3" x14ac:dyDescent="0.2">
      <c r="A19" s="3">
        <v>500</v>
      </c>
      <c r="B19" s="3" t="s">
        <v>15</v>
      </c>
      <c r="C19" s="3">
        <f>RANK(A19,$A$6:$A$19,1)</f>
        <v>1</v>
      </c>
    </row>
    <row r="21" spans="1:3" x14ac:dyDescent="0.2">
      <c r="B21" s="4" t="s">
        <v>54</v>
      </c>
      <c r="C21">
        <f>SUM(C6:C10)</f>
        <v>41</v>
      </c>
    </row>
    <row r="22" spans="1:3" x14ac:dyDescent="0.2">
      <c r="B22" s="4" t="s">
        <v>55</v>
      </c>
      <c r="C22">
        <v>23</v>
      </c>
    </row>
    <row r="23" spans="1:3" x14ac:dyDescent="0.2">
      <c r="B23" s="4" t="s">
        <v>56</v>
      </c>
      <c r="C23">
        <v>52</v>
      </c>
    </row>
    <row r="24" spans="1:3" x14ac:dyDescent="0.2">
      <c r="A24" s="5" t="s">
        <v>57</v>
      </c>
    </row>
  </sheetData>
  <mergeCells count="1">
    <mergeCell ref="A1:L1"/>
  </mergeCells>
  <phoneticPr fontId="1" type="noConversion"/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DSMT4" shapeId="6145" r:id="rId3">
          <objectPr defaultSize="0" autoPict="0" altText="" r:id="rId4">
            <anchor moveWithCells="1">
              <from>
                <xdr:col>4</xdr:col>
                <xdr:colOff>0</xdr:colOff>
                <xdr:row>5</xdr:row>
                <xdr:rowOff>0</xdr:rowOff>
              </from>
              <to>
                <xdr:col>12</xdr:col>
                <xdr:colOff>295275</xdr:colOff>
                <xdr:row>21</xdr:row>
                <xdr:rowOff>38100</xdr:rowOff>
              </to>
            </anchor>
          </objectPr>
        </oleObject>
      </mc:Choice>
      <mc:Fallback>
        <oleObject progId="Equation.DSMT4" shapeId="6145" r:id="rId3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089CE-38BA-4412-B3FF-F6817D4F2BEA}">
  <dimension ref="A1:L2"/>
  <sheetViews>
    <sheetView workbookViewId="0">
      <selection activeCell="L9" sqref="L9"/>
    </sheetView>
  </sheetViews>
  <sheetFormatPr defaultRowHeight="14.25" x14ac:dyDescent="0.2"/>
  <sheetData>
    <row r="1" spans="1:12" s="1" customFormat="1" ht="49.9" customHeight="1" thickBot="1" x14ac:dyDescent="0.25">
      <c r="A1" s="16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</row>
    <row r="2" spans="1:12" x14ac:dyDescent="0.2">
      <c r="A2" t="s">
        <v>16</v>
      </c>
    </row>
  </sheetData>
  <mergeCells count="1">
    <mergeCell ref="A1:L1"/>
  </mergeCells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5.12</vt:lpstr>
      <vt:lpstr>5.13</vt:lpstr>
      <vt:lpstr>5.14</vt:lpstr>
      <vt:lpstr>5.17</vt:lpstr>
      <vt:lpstr>5.18</vt:lpstr>
      <vt:lpstr>补10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钱星元</dc:creator>
  <cp:lastModifiedBy>Windows 用户</cp:lastModifiedBy>
  <dcterms:created xsi:type="dcterms:W3CDTF">2022-11-12T12:19:39Z</dcterms:created>
  <dcterms:modified xsi:type="dcterms:W3CDTF">2022-11-29T10:34:59Z</dcterms:modified>
</cp:coreProperties>
</file>