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ch\Departments\Nuclear Medicine\ЦРК\Досье РФП\FDG\Архив Досье\2024\"/>
    </mc:Choice>
  </mc:AlternateContent>
  <bookViews>
    <workbookView xWindow="240" yWindow="120" windowWidth="20940" windowHeight="9090" activeTab="1"/>
  </bookViews>
  <sheets>
    <sheet name="паспорта" sheetId="1" r:id="rId1"/>
    <sheet name="Требования" sheetId="2" r:id="rId2"/>
    <sheet name="Требованиe print" sheetId="3" r:id="rId3"/>
    <sheet name="ДОСЬЕ" sheetId="5" r:id="rId4"/>
    <sheet name="Лист для заполнения" sheetId="4" r:id="rId5"/>
  </sheets>
  <definedNames>
    <definedName name="Вода_O_18" localSheetId="3">ДОСЬЕ!$AH$223</definedName>
    <definedName name="Дозирующий_набор" localSheetId="3">ДОСЬЕ!$AH$207</definedName>
    <definedName name="Инженер_радиохимик_синтез" localSheetId="4">'Лист для заполнения'!$BE$9</definedName>
    <definedName name="Инженер_радиохимик_фасовка" localSheetId="4">'Лист для заполнения'!$BE$11</definedName>
    <definedName name="Капиллярный_удлинитель" localSheetId="3">ДОСЬЕ!$AH$208</definedName>
    <definedName name="Количество_УКТ" localSheetId="3">ДОСЬЕ!$E$401</definedName>
    <definedName name="Лаборант" localSheetId="4">'Лист для заполнения'!$BE$15</definedName>
    <definedName name="Набор_вспомогательных_материалов" localSheetId="3">ДОСЬЕ!$AH$212</definedName>
    <definedName name="Набор_колпачков" localSheetId="3">ДОСЬЕ!$AH$210</definedName>
    <definedName name="Набор_колпачков_exp_dat" localSheetId="3">ДОСЬЕ!#REF!</definedName>
    <definedName name="Набор_реагентов" localSheetId="3">ДОСЬЕ!$AH$211</definedName>
    <definedName name="Набор_флаконов" localSheetId="3">ДОСЬЕ!$AH$209</definedName>
    <definedName name="Натрия_хлорид" localSheetId="3">ДОСЬЕ!$AH$221</definedName>
    <definedName name="Оператор_Цикла" localSheetId="4">'Лист для заполнения'!$BE$7</definedName>
    <definedName name="Процессор_для_синтеза" localSheetId="3">ДОСЬЕ!$AH$222</definedName>
    <definedName name="Рук_ОКК" localSheetId="4">'Лист для заполнения'!$BE$21</definedName>
    <definedName name="Рук_ООК_отд" localSheetId="4">'Лист для заполнения'!$BE$25</definedName>
    <definedName name="Рук_ОТП" localSheetId="4">'Лист для заполнения'!$BE$13</definedName>
    <definedName name="Трифлат_маннозы" localSheetId="3">ДОСЬЕ!$AH$220</definedName>
    <definedName name="Уполномоченное_лицо" localSheetId="4">'Лист для заполнения'!$BE$29</definedName>
    <definedName name="Химик_аналитик" localSheetId="4">'Лист для заполнения'!$BE$19</definedName>
  </definedNames>
  <calcPr calcId="152511"/>
</workbook>
</file>

<file path=xl/calcChain.xml><?xml version="1.0" encoding="utf-8"?>
<calcChain xmlns="http://schemas.openxmlformats.org/spreadsheetml/2006/main">
  <c r="AZ539" i="5" l="1"/>
  <c r="AQ69" i="5" l="1"/>
  <c r="AO68" i="5" l="1"/>
  <c r="AF294" i="5"/>
  <c r="AQ163" i="5"/>
  <c r="AQ172" i="5"/>
  <c r="AQ169" i="5"/>
  <c r="AJ69" i="5" l="1"/>
  <c r="AS297" i="5" l="1"/>
  <c r="AS302" i="5"/>
  <c r="AS301" i="5"/>
  <c r="AS300" i="5"/>
  <c r="AS299" i="5"/>
  <c r="AS298" i="5"/>
  <c r="AG302" i="5"/>
  <c r="AG300" i="5"/>
  <c r="AG301" i="5"/>
  <c r="AG299" i="5"/>
  <c r="AG298" i="5"/>
  <c r="F71" i="4"/>
  <c r="C71" i="4" s="1"/>
  <c r="F69" i="4"/>
  <c r="C69" i="4" s="1"/>
  <c r="H301" i="5"/>
  <c r="F67" i="4"/>
  <c r="C67" i="4" s="1"/>
  <c r="AD134" i="5" l="1"/>
  <c r="AM128" i="5" l="1"/>
  <c r="AM127" i="5"/>
  <c r="AM126" i="5"/>
  <c r="AM125" i="5"/>
  <c r="AM124" i="5"/>
  <c r="AX119" i="5"/>
  <c r="AX118" i="5"/>
  <c r="AX117" i="5"/>
  <c r="AA119" i="5"/>
  <c r="AA118" i="5"/>
  <c r="AA117" i="5"/>
  <c r="AM36" i="5" l="1"/>
  <c r="AC45" i="5"/>
  <c r="S553" i="5"/>
  <c r="AK484" i="5"/>
  <c r="AK472" i="5"/>
  <c r="AI431" i="5"/>
  <c r="G431" i="5"/>
  <c r="J385" i="5"/>
  <c r="J388" i="5"/>
  <c r="J371" i="5"/>
  <c r="O305" i="5"/>
  <c r="O309" i="5"/>
  <c r="D231" i="5"/>
  <c r="Y231" i="5"/>
  <c r="AZ253" i="5"/>
  <c r="AY251" i="5"/>
  <c r="AZ249" i="5"/>
  <c r="AY247" i="5"/>
  <c r="AH261" i="5"/>
  <c r="AH258" i="5"/>
  <c r="AQ171" i="5"/>
  <c r="AQ170" i="5"/>
  <c r="Z164" i="5"/>
  <c r="AD176" i="5"/>
  <c r="J112" i="5"/>
  <c r="BE91" i="5"/>
  <c r="AY91" i="5"/>
  <c r="AV91" i="5"/>
  <c r="AN86" i="5"/>
  <c r="N7" i="4" l="1"/>
  <c r="J5" i="4"/>
  <c r="AK481" i="5"/>
  <c r="AK480" i="5"/>
  <c r="AK478" i="5"/>
  <c r="AK479" i="5"/>
  <c r="AK477" i="5"/>
  <c r="AK470" i="5"/>
  <c r="AK469" i="5"/>
  <c r="AK468" i="5"/>
  <c r="AK467" i="5"/>
  <c r="AK466" i="5"/>
  <c r="AK465" i="5"/>
  <c r="AK464" i="5"/>
  <c r="AK463" i="5"/>
  <c r="AK462" i="5"/>
  <c r="AK460" i="5"/>
  <c r="AT379" i="5"/>
  <c r="AT377" i="5"/>
  <c r="AT375" i="5"/>
  <c r="AT351" i="5"/>
  <c r="AR539" i="5" l="1"/>
  <c r="BA401" i="5"/>
  <c r="H302" i="5"/>
  <c r="D302" i="5" s="1"/>
  <c r="J456" i="5" l="1"/>
  <c r="J399" i="5"/>
  <c r="J345" i="5"/>
  <c r="D301" i="5"/>
  <c r="H300" i="5"/>
  <c r="D300" i="5" s="1"/>
  <c r="D299" i="5"/>
  <c r="X294" i="5"/>
  <c r="J244" i="5"/>
  <c r="BE231" i="5"/>
  <c r="AY231" i="5"/>
  <c r="AV231" i="5"/>
  <c r="Z163" i="5"/>
  <c r="J158" i="5"/>
  <c r="AM70" i="5"/>
  <c r="AH68" i="5"/>
  <c r="AP52" i="5"/>
  <c r="AI52" i="5"/>
  <c r="BC9" i="5"/>
  <c r="J24" i="3"/>
  <c r="I24" i="3"/>
  <c r="E24" i="3"/>
  <c r="F24" i="3" s="1"/>
  <c r="G24" i="3" s="1"/>
  <c r="B24" i="3"/>
  <c r="J23" i="3"/>
  <c r="I23" i="3"/>
  <c r="E23" i="3"/>
  <c r="F23" i="3" s="1"/>
  <c r="G23" i="3" s="1"/>
  <c r="B23" i="3"/>
  <c r="J22" i="3"/>
  <c r="I22" i="3"/>
  <c r="E22" i="3"/>
  <c r="F22" i="3" s="1"/>
  <c r="G22" i="3" s="1"/>
  <c r="B22" i="3"/>
  <c r="J21" i="3"/>
  <c r="I21" i="3"/>
  <c r="E21" i="3"/>
  <c r="B21" i="3"/>
  <c r="J20" i="3"/>
  <c r="I20" i="3"/>
  <c r="E20" i="3"/>
  <c r="B20" i="3"/>
  <c r="J19" i="3"/>
  <c r="I19" i="3"/>
  <c r="E19" i="3"/>
  <c r="B19" i="3"/>
  <c r="J18" i="3"/>
  <c r="I18" i="3"/>
  <c r="E18" i="3"/>
  <c r="B18" i="3"/>
  <c r="J17" i="3"/>
  <c r="I17" i="3"/>
  <c r="E17" i="3"/>
  <c r="B17" i="3"/>
  <c r="J16" i="3"/>
  <c r="I16" i="3"/>
  <c r="E16" i="3"/>
  <c r="B16" i="3"/>
  <c r="J15" i="3"/>
  <c r="I15" i="3"/>
  <c r="E15" i="3"/>
  <c r="B15" i="3"/>
  <c r="J14" i="3"/>
  <c r="I14" i="3"/>
  <c r="E14" i="3"/>
  <c r="B14" i="3"/>
  <c r="J13" i="3"/>
  <c r="I13" i="3"/>
  <c r="E13" i="3"/>
  <c r="F13" i="3" s="1"/>
  <c r="B13" i="3"/>
  <c r="E8" i="3"/>
  <c r="L171" i="2"/>
  <c r="F155" i="2"/>
  <c r="F156" i="2" s="1"/>
  <c r="E156" i="2" s="1"/>
  <c r="N150" i="2"/>
  <c r="N171" i="2" s="1"/>
  <c r="L136" i="2"/>
  <c r="F120" i="2"/>
  <c r="F121" i="2" s="1"/>
  <c r="N115" i="2"/>
  <c r="N136" i="2" s="1"/>
  <c r="L102" i="2"/>
  <c r="F85" i="2"/>
  <c r="F86" i="2" s="1"/>
  <c r="N80" i="2"/>
  <c r="N102" i="2" s="1"/>
  <c r="L69" i="2"/>
  <c r="F52" i="2"/>
  <c r="E52" i="2" s="1"/>
  <c r="N47" i="2"/>
  <c r="N69" i="2" s="1"/>
  <c r="B31" i="2"/>
  <c r="B166" i="2" s="1"/>
  <c r="P29" i="2"/>
  <c r="P28" i="2"/>
  <c r="L28" i="2"/>
  <c r="G28" i="2"/>
  <c r="B28" i="2"/>
  <c r="Q27" i="2"/>
  <c r="L27" i="2"/>
  <c r="K24" i="3" s="1"/>
  <c r="G27" i="2"/>
  <c r="H27" i="2" s="1"/>
  <c r="Q26" i="2"/>
  <c r="L26" i="2"/>
  <c r="K23" i="3" s="1"/>
  <c r="G26" i="2"/>
  <c r="H26" i="2" s="1"/>
  <c r="Q25" i="2"/>
  <c r="L25" i="2"/>
  <c r="AA140" i="1" s="1"/>
  <c r="G25" i="2"/>
  <c r="H25" i="2" s="1"/>
  <c r="Q24" i="2"/>
  <c r="L24" i="2"/>
  <c r="K21" i="3" s="1"/>
  <c r="Q23" i="2"/>
  <c r="L23" i="2"/>
  <c r="K20" i="3" s="1"/>
  <c r="Q22" i="2"/>
  <c r="Q21" i="2"/>
  <c r="Q20" i="2"/>
  <c r="Q19" i="2"/>
  <c r="Q18" i="2"/>
  <c r="Q17" i="2"/>
  <c r="Q16" i="2"/>
  <c r="L16" i="2"/>
  <c r="K13" i="3" s="1"/>
  <c r="G16" i="2"/>
  <c r="X12" i="2"/>
  <c r="N11" i="2"/>
  <c r="K8" i="3" s="1"/>
  <c r="AF6" i="2"/>
  <c r="AF5" i="2"/>
  <c r="L5" i="2"/>
  <c r="I5" i="3" s="1"/>
  <c r="AF4" i="2"/>
  <c r="L74" i="2" s="1"/>
  <c r="AF3" i="2"/>
  <c r="L41" i="2" s="1"/>
  <c r="AA193" i="1"/>
  <c r="R192" i="1" s="1"/>
  <c r="J193" i="1"/>
  <c r="A192" i="1" s="1"/>
  <c r="Z183" i="1"/>
  <c r="I183" i="1"/>
  <c r="U182" i="1"/>
  <c r="S182" i="1"/>
  <c r="D182" i="1"/>
  <c r="B182" i="1"/>
  <c r="Z181" i="1"/>
  <c r="W181" i="1"/>
  <c r="I181" i="1"/>
  <c r="F181" i="1"/>
  <c r="AD180" i="1"/>
  <c r="AB180" i="1"/>
  <c r="AA180" i="1"/>
  <c r="M180" i="1"/>
  <c r="K180" i="1"/>
  <c r="AA160" i="1"/>
  <c r="R159" i="1" s="1"/>
  <c r="J160" i="1"/>
  <c r="A159" i="1" s="1"/>
  <c r="Z150" i="1"/>
  <c r="I150" i="1"/>
  <c r="U149" i="1"/>
  <c r="S149" i="1"/>
  <c r="D149" i="1"/>
  <c r="B149" i="1"/>
  <c r="Z148" i="1"/>
  <c r="W148" i="1"/>
  <c r="I148" i="1"/>
  <c r="F148" i="1"/>
  <c r="AD147" i="1"/>
  <c r="AB147" i="1"/>
  <c r="AA147" i="1"/>
  <c r="M147" i="1"/>
  <c r="K147" i="1"/>
  <c r="J147" i="1"/>
  <c r="AA127" i="1"/>
  <c r="R126" i="1" s="1"/>
  <c r="J127" i="1"/>
  <c r="A126" i="1" s="1"/>
  <c r="Z117" i="1"/>
  <c r="I117" i="1"/>
  <c r="U116" i="1"/>
  <c r="S116" i="1"/>
  <c r="D116" i="1"/>
  <c r="B116" i="1"/>
  <c r="Z115" i="1"/>
  <c r="W115" i="1"/>
  <c r="I115" i="1"/>
  <c r="F115" i="1"/>
  <c r="AD114" i="1"/>
  <c r="AB114" i="1"/>
  <c r="AA114" i="1"/>
  <c r="M114" i="1"/>
  <c r="K114" i="1"/>
  <c r="J114" i="1"/>
  <c r="AA94" i="1"/>
  <c r="R93" i="1" s="1"/>
  <c r="J94" i="1"/>
  <c r="A93" i="1" s="1"/>
  <c r="Z84" i="1"/>
  <c r="I84" i="1"/>
  <c r="U83" i="1"/>
  <c r="S83" i="1"/>
  <c r="D83" i="1"/>
  <c r="B83" i="1"/>
  <c r="Z82" i="1"/>
  <c r="W82" i="1"/>
  <c r="I82" i="1"/>
  <c r="F82" i="1"/>
  <c r="AD81" i="1"/>
  <c r="AB81" i="1"/>
  <c r="AA81" i="1"/>
  <c r="M81" i="1"/>
  <c r="K81" i="1"/>
  <c r="J81" i="1"/>
  <c r="AA61" i="1"/>
  <c r="R60" i="1" s="1"/>
  <c r="J61" i="1"/>
  <c r="A60" i="1" s="1"/>
  <c r="Z51" i="1"/>
  <c r="I51" i="1"/>
  <c r="U50" i="1"/>
  <c r="S50" i="1"/>
  <c r="D50" i="1"/>
  <c r="B50" i="1"/>
  <c r="Z49" i="1"/>
  <c r="W49" i="1"/>
  <c r="I49" i="1"/>
  <c r="F49" i="1"/>
  <c r="AD48" i="1"/>
  <c r="AB48" i="1"/>
  <c r="AA48" i="1"/>
  <c r="M48" i="1"/>
  <c r="K48" i="1"/>
  <c r="J48" i="1"/>
  <c r="AA28" i="1"/>
  <c r="R27" i="1" s="1"/>
  <c r="J28" i="1"/>
  <c r="A27" i="1" s="1"/>
  <c r="I20" i="1"/>
  <c r="Z185" i="1" s="1"/>
  <c r="Z18" i="1"/>
  <c r="I18" i="1"/>
  <c r="U17" i="1"/>
  <c r="S17" i="1"/>
  <c r="D17" i="1"/>
  <c r="B17" i="1"/>
  <c r="Z16" i="1"/>
  <c r="W16" i="1"/>
  <c r="I16" i="1"/>
  <c r="F16" i="1"/>
  <c r="AD15" i="1"/>
  <c r="AB15" i="1"/>
  <c r="AA15" i="1"/>
  <c r="M15" i="1"/>
  <c r="K15" i="1"/>
  <c r="J15" i="1"/>
  <c r="L144" i="2" l="1"/>
  <c r="I119" i="1"/>
  <c r="Z20" i="1"/>
  <c r="BA399" i="5"/>
  <c r="I86" i="1"/>
  <c r="J140" i="1"/>
  <c r="Z53" i="1"/>
  <c r="Z86" i="1"/>
  <c r="Z119" i="1"/>
  <c r="I152" i="1"/>
  <c r="H16" i="2"/>
  <c r="I184" i="1"/>
  <c r="I151" i="1"/>
  <c r="I118" i="1"/>
  <c r="AA173" i="1"/>
  <c r="AA107" i="1"/>
  <c r="Z85" i="1"/>
  <c r="Z52" i="1"/>
  <c r="Z19" i="1"/>
  <c r="I52" i="1"/>
  <c r="Z118" i="1"/>
  <c r="I185" i="1"/>
  <c r="G17" i="2"/>
  <c r="I19" i="1"/>
  <c r="I53" i="1"/>
  <c r="I85" i="1"/>
  <c r="Z152" i="1"/>
  <c r="Z184" i="1"/>
  <c r="B64" i="2"/>
  <c r="B97" i="2"/>
  <c r="B131" i="2"/>
  <c r="L109" i="2"/>
  <c r="Z151" i="1"/>
  <c r="G13" i="3"/>
  <c r="F14" i="3"/>
  <c r="G14" i="3" s="1"/>
  <c r="F122" i="2"/>
  <c r="E122" i="2" s="1"/>
  <c r="E121" i="2"/>
  <c r="J52" i="2"/>
  <c r="G52" i="2"/>
  <c r="H52" i="2" s="1"/>
  <c r="K52" i="2"/>
  <c r="Q52" i="2" s="1"/>
  <c r="F87" i="2"/>
  <c r="E87" i="2" s="1"/>
  <c r="E86" i="2"/>
  <c r="F53" i="2"/>
  <c r="E85" i="2"/>
  <c r="E120" i="2"/>
  <c r="E155" i="2"/>
  <c r="G156" i="2" s="1"/>
  <c r="H156" i="2" s="1"/>
  <c r="I14" i="1"/>
  <c r="Z14" i="1"/>
  <c r="I47" i="1"/>
  <c r="J173" i="1"/>
  <c r="L52" i="2"/>
  <c r="L17" i="2"/>
  <c r="K22" i="3"/>
  <c r="J8" i="1"/>
  <c r="AH70" i="5"/>
  <c r="N9" i="4"/>
  <c r="N11" i="4" s="1"/>
  <c r="I80" i="1"/>
  <c r="I113" i="1"/>
  <c r="I146" i="1"/>
  <c r="I179" i="1"/>
  <c r="L9" i="5"/>
  <c r="AH66" i="5"/>
  <c r="BA158" i="5"/>
  <c r="Z47" i="1"/>
  <c r="Z80" i="1"/>
  <c r="Z113" i="1"/>
  <c r="Z146" i="1"/>
  <c r="Z179" i="1"/>
  <c r="BA112" i="5"/>
  <c r="BA294" i="5"/>
  <c r="N36" i="2"/>
  <c r="J3" i="4"/>
  <c r="AL538" i="5"/>
  <c r="BA244" i="5"/>
  <c r="BA345" i="5"/>
  <c r="BA456" i="5"/>
  <c r="AL540" i="5"/>
  <c r="AL541" i="5" s="1"/>
  <c r="F15" i="3" l="1"/>
  <c r="F16" i="3" s="1"/>
  <c r="G16" i="3" s="1"/>
  <c r="G18" i="2"/>
  <c r="H17" i="2"/>
  <c r="F54" i="2"/>
  <c r="E53" i="2"/>
  <c r="G155" i="2"/>
  <c r="H155" i="2" s="1"/>
  <c r="G86" i="2"/>
  <c r="H86" i="2" s="1"/>
  <c r="G120" i="2"/>
  <c r="H120" i="2" s="1"/>
  <c r="K87" i="2"/>
  <c r="Q87" i="2" s="1"/>
  <c r="J87" i="2"/>
  <c r="N87" i="2"/>
  <c r="M87" i="2"/>
  <c r="G87" i="2"/>
  <c r="H87" i="2" s="1"/>
  <c r="G121" i="2"/>
  <c r="H121" i="2" s="1"/>
  <c r="G85" i="2"/>
  <c r="H85" i="2" s="1"/>
  <c r="G122" i="2"/>
  <c r="H122" i="2" s="1"/>
  <c r="L18" i="2"/>
  <c r="K14" i="3"/>
  <c r="AA8" i="1"/>
  <c r="M52" i="2" l="1"/>
  <c r="N52" i="2"/>
  <c r="F17" i="3"/>
  <c r="F18" i="3" s="1"/>
  <c r="G15" i="3"/>
  <c r="G19" i="2"/>
  <c r="N53" i="2" s="1"/>
  <c r="H18" i="2"/>
  <c r="G53" i="2"/>
  <c r="H53" i="2" s="1"/>
  <c r="K53" i="2"/>
  <c r="J53" i="2"/>
  <c r="E54" i="2"/>
  <c r="F55" i="2"/>
  <c r="J41" i="1"/>
  <c r="L19" i="2"/>
  <c r="K15" i="3"/>
  <c r="M53" i="2" l="1"/>
  <c r="G17" i="3"/>
  <c r="H19" i="2"/>
  <c r="G20" i="2"/>
  <c r="Q53" i="2"/>
  <c r="L53" i="2"/>
  <c r="E55" i="2"/>
  <c r="F56" i="2"/>
  <c r="E56" i="2" s="1"/>
  <c r="F19" i="3"/>
  <c r="G18" i="3"/>
  <c r="G23" i="2"/>
  <c r="K121" i="2"/>
  <c r="Q121" i="2" s="1"/>
  <c r="J121" i="2"/>
  <c r="J122" i="2"/>
  <c r="M121" i="2"/>
  <c r="N121" i="2"/>
  <c r="N122" i="2"/>
  <c r="G54" i="2"/>
  <c r="H54" i="2" s="1"/>
  <c r="K54" i="2"/>
  <c r="N54" i="2"/>
  <c r="J54" i="2"/>
  <c r="M54" i="2"/>
  <c r="K16" i="3"/>
  <c r="AA41" i="1"/>
  <c r="L20" i="2"/>
  <c r="L21" i="2" s="1"/>
  <c r="L22" i="2" s="1"/>
  <c r="L120" i="2" l="1"/>
  <c r="L121" i="2" s="1"/>
  <c r="L122" i="2" s="1"/>
  <c r="K85" i="2"/>
  <c r="Q85" i="2" s="1"/>
  <c r="J85" i="2"/>
  <c r="N85" i="2"/>
  <c r="M85" i="2"/>
  <c r="L85" i="2"/>
  <c r="L86" i="2" s="1"/>
  <c r="L87" i="2" s="1"/>
  <c r="N120" i="2"/>
  <c r="J120" i="2"/>
  <c r="M120" i="2"/>
  <c r="K120" i="2"/>
  <c r="Q120" i="2" s="1"/>
  <c r="K19" i="3"/>
  <c r="J107" i="1"/>
  <c r="AA74" i="1"/>
  <c r="K18" i="3"/>
  <c r="G21" i="2"/>
  <c r="G22" i="2" s="1"/>
  <c r="H22" i="2" s="1"/>
  <c r="H20" i="2"/>
  <c r="G56" i="2"/>
  <c r="H56" i="2" s="1"/>
  <c r="K56" i="2"/>
  <c r="N56" i="2"/>
  <c r="J56" i="2"/>
  <c r="M56" i="2"/>
  <c r="L54" i="2"/>
  <c r="Q54" i="2"/>
  <c r="G24" i="2"/>
  <c r="H23" i="2"/>
  <c r="N55" i="2"/>
  <c r="J55" i="2"/>
  <c r="M55" i="2"/>
  <c r="G55" i="2"/>
  <c r="H55" i="2" s="1"/>
  <c r="K55" i="2"/>
  <c r="M122" i="2"/>
  <c r="K122" i="2"/>
  <c r="Q122" i="2" s="1"/>
  <c r="F20" i="3"/>
  <c r="G19" i="3"/>
  <c r="K17" i="3"/>
  <c r="J74" i="1"/>
  <c r="N156" i="2" l="1"/>
  <c r="M156" i="2"/>
  <c r="J156" i="2"/>
  <c r="K156" i="2"/>
  <c r="Q156" i="2" s="1"/>
  <c r="AT32" i="4"/>
  <c r="H21" i="2"/>
  <c r="J86" i="2"/>
  <c r="N86" i="2"/>
  <c r="M86" i="2"/>
  <c r="K86" i="2"/>
  <c r="Q86" i="2" s="1"/>
  <c r="M155" i="2"/>
  <c r="L155" i="2"/>
  <c r="L156" i="2" s="1"/>
  <c r="N155" i="2"/>
  <c r="F21" i="3"/>
  <c r="G21" i="3" s="1"/>
  <c r="G20" i="3"/>
  <c r="H24" i="2"/>
  <c r="J155" i="2"/>
  <c r="K155" i="2"/>
  <c r="Q155" i="2" s="1"/>
  <c r="Q56" i="2"/>
  <c r="L55" i="2"/>
  <c r="L56" i="2" s="1"/>
  <c r="Q55" i="2"/>
  <c r="AT382" i="5" l="1"/>
  <c r="AT381" i="5"/>
  <c r="AT350" i="5"/>
  <c r="AT378" i="5"/>
  <c r="AT347" i="5"/>
  <c r="AT376" i="5"/>
  <c r="AT374" i="5"/>
  <c r="AT348" i="5"/>
  <c r="AH401" i="5"/>
  <c r="AH67" i="5"/>
  <c r="AJ67" i="5" s="1"/>
</calcChain>
</file>

<file path=xl/sharedStrings.xml><?xml version="1.0" encoding="utf-8"?>
<sst xmlns="http://schemas.openxmlformats.org/spreadsheetml/2006/main" count="1163" uniqueCount="425">
  <si>
    <t>АО «ЕМЦ»</t>
  </si>
  <si>
    <t>Циклотронно-радиохимический комплекс</t>
  </si>
  <si>
    <t>Радиофармацевтический лекарственный препарат</t>
  </si>
  <si>
    <t xml:space="preserve">раствор для внутривенного введения </t>
  </si>
  <si>
    <t>СТЕРИЛЬНО</t>
  </si>
  <si>
    <t>Серия №</t>
  </si>
  <si>
    <t>Дата и время изготовления</t>
  </si>
  <si>
    <t>Объем, мл</t>
  </si>
  <si>
    <t>Объемная активность, МБк/мл</t>
  </si>
  <si>
    <t>Срок годности</t>
  </si>
  <si>
    <t>Условия хранения</t>
  </si>
  <si>
    <t>В соответствии с ОСПОРБ-99/2010 и НРБ-99/2009</t>
  </si>
  <si>
    <t>Упаковка вторичная – защитный транспортный контейнер CF18T для транспортировки радиофармацевтического лекарственного препарата</t>
  </si>
  <si>
    <t xml:space="preserve">Активность, МБк на </t>
  </si>
  <si>
    <t>мин</t>
  </si>
  <si>
    <t xml:space="preserve">на </t>
  </si>
  <si>
    <t xml:space="preserve">ПАСПОРТ № </t>
  </si>
  <si>
    <t>контроля качества</t>
  </si>
  <si>
    <t>Никитин А.В.</t>
  </si>
  <si>
    <t>ФИО / Подпись</t>
  </si>
  <si>
    <t>/</t>
  </si>
  <si>
    <t>ПРИЛОЖЕНИЕ</t>
  </si>
  <si>
    <t xml:space="preserve">                        АО «Европейский Медицинский Центр» </t>
  </si>
  <si>
    <t>на выдачу радиоактивных веществ</t>
  </si>
  <si>
    <r>
      <t>Затребовал</t>
    </r>
    <r>
      <rPr>
        <sz val="11"/>
        <color theme="1"/>
        <rFont val="Times New Roman"/>
        <family val="1"/>
        <charset val="204"/>
      </rPr>
      <t xml:space="preserve"> сотрудник </t>
    </r>
  </si>
  <si>
    <r>
      <t xml:space="preserve">Прошу выдать для </t>
    </r>
    <r>
      <rPr>
        <u/>
        <sz val="11"/>
        <color theme="1"/>
        <rFont val="Times New Roman"/>
        <family val="1"/>
        <charset val="204"/>
      </rPr>
      <t>ПЭТ-КТ исследований</t>
    </r>
  </si>
  <si>
    <t>следующие радиоактивные вещества:</t>
  </si>
  <si>
    <t xml:space="preserve">ТРЕБОВАНИЕ/ЗАЯВКА № </t>
  </si>
  <si>
    <t>отделения радионуклидной диагностики</t>
  </si>
  <si>
    <t>Москалец А.Ю.</t>
  </si>
  <si>
    <t>ФИО/Подпись</t>
  </si>
  <si>
    <t>Наименование вещества</t>
  </si>
  <si>
    <t>Получатель</t>
  </si>
  <si>
    <t>Требуется</t>
  </si>
  <si>
    <t>№ паспорта</t>
  </si>
  <si>
    <t>Выдано</t>
  </si>
  <si>
    <t>№</t>
  </si>
  <si>
    <t>Активность, МБк</t>
  </si>
  <si>
    <t>Время</t>
  </si>
  <si>
    <t>Дурова 24 с.3</t>
  </si>
  <si>
    <t>МОЦ Коломна</t>
  </si>
  <si>
    <t>МОЦ Моники</t>
  </si>
  <si>
    <t>ОРНД 1-й эт.</t>
  </si>
  <si>
    <t>ОРНД -2-ой эт.</t>
  </si>
  <si>
    <r>
      <t>Выдал</t>
    </r>
    <r>
      <rPr>
        <sz val="11"/>
        <color theme="1"/>
        <rFont val="Times New Roman"/>
        <family val="1"/>
        <charset val="204"/>
      </rPr>
      <t xml:space="preserve"> сотрудник </t>
    </r>
  </si>
  <si>
    <t>циклотронно-радиохимического комплекса</t>
  </si>
  <si>
    <t>ФИО</t>
  </si>
  <si>
    <t>Подпись</t>
  </si>
  <si>
    <t>Получил сотрудник</t>
  </si>
  <si>
    <t>Дата</t>
  </si>
  <si>
    <t xml:space="preserve">   ЕМЦ-УПР-УК/КМ-ПРЦ-5 Приложение 2</t>
  </si>
  <si>
    <t>№ заявки</t>
  </si>
  <si>
    <t>Бронфенмахер В.</t>
  </si>
  <si>
    <t>Сластенко И.А.</t>
  </si>
  <si>
    <t>Рук. ОКК</t>
  </si>
  <si>
    <t>Андронов В.Г.</t>
  </si>
  <si>
    <t>Москалец Э.Р.</t>
  </si>
  <si>
    <t>Фтордезоксиглюкоза, 18F</t>
  </si>
  <si>
    <t>Выдал сотрудник</t>
  </si>
  <si>
    <t>Наим. вещ-ва</t>
  </si>
  <si>
    <t>для ОКК</t>
  </si>
  <si>
    <t>час</t>
  </si>
  <si>
    <t>Модуль синтеза</t>
  </si>
  <si>
    <t>№ 1-го паспорта</t>
  </si>
  <si>
    <t>*</t>
  </si>
  <si>
    <t>"+ЛАЛ, СТЕРИЛЬНОСТЬ"</t>
  </si>
  <si>
    <t xml:space="preserve">   ЕМЦ-УПР-УК/КМ-ПРЦ-5 Приложение 15</t>
  </si>
  <si>
    <t xml:space="preserve">АО «Европейский Медицинский Центр» </t>
  </si>
  <si>
    <r>
      <t xml:space="preserve">Досье на радиофармацевтический лекарственный препарат «Фтордезоксиглюкоза, </t>
    </r>
    <r>
      <rPr>
        <b/>
        <i/>
        <vertAlign val="superscript"/>
        <sz val="9"/>
        <color theme="1"/>
        <rFont val="Times New Roman"/>
        <family val="1"/>
        <charset val="204"/>
      </rPr>
      <t>18</t>
    </r>
    <r>
      <rPr>
        <b/>
        <i/>
        <sz val="9"/>
        <color theme="1"/>
        <rFont val="Times New Roman"/>
        <family val="1"/>
        <charset val="204"/>
      </rPr>
      <t>F»</t>
    </r>
  </si>
  <si>
    <t>Страница</t>
  </si>
  <si>
    <t>из</t>
  </si>
  <si>
    <t>ДОСЬЕ</t>
  </si>
  <si>
    <t>НА РАДИОФАРМАЦЕВТИЧЕСКИЙ ЛЕКАРСТВЕННЫЙ ПРЕПАРАТ</t>
  </si>
  <si>
    <r>
      <t xml:space="preserve">«Фтордезоксиглюкоза, </t>
    </r>
    <r>
      <rPr>
        <b/>
        <vertAlign val="superscript"/>
        <sz val="11"/>
        <color theme="1"/>
        <rFont val="Times New Roman"/>
        <family val="1"/>
        <charset val="204"/>
      </rPr>
      <t>18</t>
    </r>
    <r>
      <rPr>
        <b/>
        <sz val="11"/>
        <color theme="1"/>
        <rFont val="Times New Roman"/>
        <family val="1"/>
        <charset val="204"/>
      </rPr>
      <t>F»</t>
    </r>
  </si>
  <si>
    <t>СЕРИЯ №</t>
  </si>
  <si>
    <t>ДАТА</t>
  </si>
  <si>
    <t>СОДЕРЖАНИЕ</t>
  </si>
  <si>
    <t>стр.</t>
  </si>
  <si>
    <r>
      <t>ü</t>
    </r>
    <r>
      <rPr>
        <b/>
        <sz val="8"/>
        <color theme="1"/>
        <rFont val="Times New Roman"/>
        <family val="1"/>
        <charset val="204"/>
      </rPr>
      <t>/</t>
    </r>
    <r>
      <rPr>
        <b/>
        <sz val="8"/>
        <color theme="1"/>
        <rFont val="Wingdings"/>
        <charset val="2"/>
      </rPr>
      <t>û</t>
    </r>
  </si>
  <si>
    <r>
      <t xml:space="preserve">РАЗРЕШЕНИЕ на выпуск радиофармацевтического лекарственного препарата «Фтордезоксиглюкоза, </t>
    </r>
    <r>
      <rPr>
        <b/>
        <vertAlign val="superscript"/>
        <sz val="10"/>
        <color theme="1"/>
        <rFont val="Times New Roman"/>
        <family val="1"/>
        <charset val="204"/>
      </rPr>
      <t>18</t>
    </r>
    <r>
      <rPr>
        <b/>
        <sz val="10"/>
        <color theme="1"/>
        <rFont val="Times New Roman"/>
        <family val="1"/>
        <charset val="204"/>
      </rPr>
      <t>F»…………………………………………………………………..………………...</t>
    </r>
  </si>
  <si>
    <t>ПРОТОКОЛ РЕГИСТРАЦИИ ТЕМПЕРАТУРЫ/ВЛАЖНОСТИ/ОТНОСИТЕЛЬНОГО ДАВЛЕНИЯ В ЧИСТЫХ ПОМЕЩЕНИЯХ…………..…….....…......……....……………………………..</t>
  </si>
  <si>
    <t>ОЦЕНКА САНИТАРНОГО СОСТОЯНИЯ ПРОИЗВОДСТВА И ЕГО ГОТОВНОСТЬ К ПРОВЕДЕНИЮ ПРОЦЕССА……………..…..…..…...…..………………………………………………….</t>
  </si>
  <si>
    <t>ПРОТОКОЛ НАРАБОТКИ ИЗОТОПА ФТОР-18………………..…………………..…...….....................</t>
  </si>
  <si>
    <r>
      <t xml:space="preserve">ЗАКЛЮЧЕНИЕ О ВОЗМОЖНОСТИ ИСПОЛЬЗОВАНИЯ ИСХОДНЫХ МАТЕРИАЛОВ в производстве радиофармацевтического лекарственного препарата «Фтордезоксиглюкоза, </t>
    </r>
    <r>
      <rPr>
        <b/>
        <vertAlign val="superscript"/>
        <sz val="10"/>
        <color theme="1"/>
        <rFont val="Times New Roman"/>
        <family val="1"/>
        <charset val="204"/>
      </rPr>
      <t>18</t>
    </r>
    <r>
      <rPr>
        <b/>
        <sz val="10"/>
        <color theme="1"/>
        <rFont val="Times New Roman"/>
        <family val="1"/>
        <charset val="204"/>
      </rPr>
      <t>F»….</t>
    </r>
  </si>
  <si>
    <r>
      <t xml:space="preserve">ПРОТОКОЛ СИНТЕЗА полупродукта «Фтордезоксиглюкоза, </t>
    </r>
    <r>
      <rPr>
        <b/>
        <vertAlign val="superscript"/>
        <sz val="10"/>
        <color theme="1"/>
        <rFont val="Times New Roman"/>
        <family val="1"/>
        <charset val="204"/>
      </rPr>
      <t>18</t>
    </r>
    <r>
      <rPr>
        <b/>
        <sz val="10"/>
        <color theme="1"/>
        <rFont val="Times New Roman"/>
        <family val="1"/>
        <charset val="204"/>
      </rPr>
      <t>F»…………………………………….</t>
    </r>
  </si>
  <si>
    <r>
      <t xml:space="preserve">ПРОТОКОЛ КОНТРОЛЯ КАЧЕСТВА УПАКОВКИ И МАРКИРОВКИ радиофармацевтического лекарственного препарата «Фтордезоксиглюкоза, </t>
    </r>
    <r>
      <rPr>
        <b/>
        <vertAlign val="superscript"/>
        <sz val="10"/>
        <color theme="1"/>
        <rFont val="Times New Roman"/>
        <family val="1"/>
        <charset val="204"/>
      </rPr>
      <t>18</t>
    </r>
    <r>
      <rPr>
        <b/>
        <sz val="10"/>
        <color theme="1"/>
        <rFont val="Times New Roman"/>
        <family val="1"/>
        <charset val="204"/>
      </rPr>
      <t>F»…………………………….…….……………....</t>
    </r>
  </si>
  <si>
    <r>
      <t xml:space="preserve">ОТЧЕТ ОБ ИСПОЛЬЗОВАННЫХ МАТЕРИАЛАХ И РЕАКТИВАХ для производства радиофармацевтического лекарственного препарата «Фтордезоксиглюкоза, </t>
    </r>
    <r>
      <rPr>
        <b/>
        <vertAlign val="superscript"/>
        <sz val="10"/>
        <color theme="1"/>
        <rFont val="Times New Roman"/>
        <family val="1"/>
        <charset val="204"/>
      </rPr>
      <t>18</t>
    </r>
    <r>
      <rPr>
        <b/>
        <sz val="10"/>
        <color theme="1"/>
        <rFont val="Times New Roman"/>
        <family val="1"/>
        <charset val="204"/>
      </rPr>
      <t>F»…………………..</t>
    </r>
  </si>
  <si>
    <r>
      <t>АНАЛИТИЧЕСКИЙ ПАСПОРТ на радиофармацевтический лекарственный препарат «Фтордезоксиглюкоза,  </t>
    </r>
    <r>
      <rPr>
        <b/>
        <vertAlign val="superscript"/>
        <sz val="10"/>
        <color theme="1"/>
        <rFont val="Times New Roman"/>
        <family val="1"/>
        <charset val="204"/>
      </rPr>
      <t>18</t>
    </r>
    <r>
      <rPr>
        <b/>
        <sz val="10"/>
        <color theme="1"/>
        <rFont val="Times New Roman"/>
        <family val="1"/>
        <charset val="204"/>
      </rPr>
      <t>F»………………………………..………………………..…………………………</t>
    </r>
  </si>
  <si>
    <t xml:space="preserve">                         ПРИЛОЖЕНИЯ</t>
  </si>
  <si>
    <t xml:space="preserve">  ТРЕБОВАНИЯ ЗАЯВКИ НА ВЫДАЧУ РАДИОАКТИВНЫХ ВЕЩЕСТВ…………………..…….……...............</t>
  </si>
  <si>
    <t xml:space="preserve">  ОТЧЕТ СЧЕТЧИКА ЧАСТИЦ METONE 6015 P…………………………………………………..…………..............</t>
  </si>
  <si>
    <t xml:space="preserve">  ОТЧЕТ ПО СИНТЕЗУ ОТ SYNTHERA……………………………………………………………………….…………….</t>
  </si>
  <si>
    <t xml:space="preserve">  ОТЧЕТ ПО ФАСОВКЕ ОТ CLIO……………………………………………………………………………...………………</t>
  </si>
  <si>
    <r>
      <t xml:space="preserve">  ПРОТОКОЛ АНАЛИЗА радиофармацевтического лекарственного препарата</t>
    </r>
    <r>
      <rPr>
        <b/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«Фтордезоксиглюкоза, </t>
    </r>
    <r>
      <rPr>
        <vertAlign val="superscript"/>
        <sz val="10"/>
        <color theme="1"/>
        <rFont val="Times New Roman"/>
        <family val="1"/>
        <charset val="204"/>
      </rPr>
      <t>18</t>
    </r>
    <r>
      <rPr>
        <sz val="10"/>
        <color theme="1"/>
        <rFont val="Times New Roman"/>
        <family val="1"/>
        <charset val="204"/>
      </rPr>
      <t>F»…</t>
    </r>
  </si>
  <si>
    <t xml:space="preserve">  РЕЗУЛЬТАТЫ АНАЛИЗОВ КОНТРОЛЯ КАЧЕСТВА………………………………………………………...………..</t>
  </si>
  <si>
    <t xml:space="preserve">  КОПИИ ПАСПОРТОВ НА ФАСОВКИ радиофармацевтического лекарственного препарата..………………….</t>
  </si>
  <si>
    <t xml:space="preserve">  КОПИЯ ИНСТРУКЦИИ ПО МЕДИЦИНСКОМУ ПРИМЕНЕНИЮ…………………………………………….……..</t>
  </si>
  <si>
    <t xml:space="preserve">  КОПИЯ ПЕРЕЧНЯ СПЕЦИАЛИСТОВ ЦИКЛОТРОННО-РАДИОХИМИЧЕСКОГО КОМПЛЕКСА……..……</t>
  </si>
  <si>
    <t xml:space="preserve">  КОПИЯ ОТЧЕТА ПО ОТКЛОНЕНИЮ (Выявленное в процессе производства)……..………….…………………</t>
  </si>
  <si>
    <r>
      <t xml:space="preserve">Досье сформировал                                                                  </t>
    </r>
    <r>
      <rPr>
        <b/>
        <u/>
        <sz val="11"/>
        <color theme="1"/>
        <rFont val="Times New Roman"/>
        <family val="1"/>
        <charset val="204"/>
      </rPr>
      <t xml:space="preserve">    </t>
    </r>
  </si>
  <si>
    <t xml:space="preserve">  ПРОТОКОЛ АНАЛИЗА НА СОДЕРЖАНИЕ БАКТЕРИАЛЬНЫХ ЭНДОТОКСИНОВ………………………...</t>
  </si>
  <si>
    <t xml:space="preserve">  РЕЗУЛЬТАТЫ ЛАБОРАТОРНЫХ ИСПЫТАНИЙ МИКРОБИОЛОГИЧЕСКОЙ ЧИСТОТЫ………………….</t>
  </si>
  <si>
    <t xml:space="preserve">  ПРОТОКОЛ АНАЛИЗА НА СТЕРИЛЬНОСТЬ……………………...…………………………………………………..</t>
  </si>
  <si>
    <t xml:space="preserve">  КОПИЯ ОТЧЕТА ПО ОТКЛОНЕНИЮ (Выявленное при оценке досье)………………....…………...…..………..</t>
  </si>
  <si>
    <t xml:space="preserve">  КОПИЯ ОТЧЕТА ПО ОТКЛОНЕНИЮ (Текущее отклонение)………………………………….………...…..……..</t>
  </si>
  <si>
    <t xml:space="preserve">  ЗАКЛЮЧЕНИЕ……………………………………………………………………………………………………….................</t>
  </si>
  <si>
    <t>Итоговое Досье сформировал</t>
  </si>
  <si>
    <t>ФИО / Подпись / Дата</t>
  </si>
  <si>
    <t xml:space="preserve">   ЕМЦ-УПР-УК/КМ-ПРЦ-5 Приложение 14</t>
  </si>
  <si>
    <t xml:space="preserve">РАЗРЕШЕНИЕ </t>
  </si>
  <si>
    <t>от</t>
  </si>
  <si>
    <t xml:space="preserve">на выпуск радиофармацевтического лекарственного препарата </t>
  </si>
  <si>
    <r>
      <t xml:space="preserve">«Фтордезоксиглюкоза, </t>
    </r>
    <r>
      <rPr>
        <b/>
        <vertAlign val="superscript"/>
        <sz val="11"/>
        <color theme="1"/>
        <rFont val="Times New Roman"/>
        <family val="1"/>
        <charset val="204"/>
      </rPr>
      <t>18</t>
    </r>
    <r>
      <rPr>
        <b/>
        <sz val="11"/>
        <color theme="1"/>
        <rFont val="Times New Roman"/>
        <family val="1"/>
        <charset val="204"/>
      </rPr>
      <t xml:space="preserve">F», раствор для внутривенного введения, </t>
    </r>
  </si>
  <si>
    <r>
      <t>20-3200 МБк/мл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на дату и время изготовления</t>
    </r>
  </si>
  <si>
    <t>Торговое наименование</t>
  </si>
  <si>
    <r>
      <t xml:space="preserve">Фтордезоксиглюкоза, </t>
    </r>
    <r>
      <rPr>
        <vertAlign val="superscript"/>
        <sz val="10"/>
        <color rgb="FF000000"/>
        <rFont val="Times New Roman"/>
        <family val="1"/>
        <charset val="204"/>
      </rPr>
      <t>18</t>
    </r>
    <r>
      <rPr>
        <sz val="10"/>
        <color rgb="FF000000"/>
        <rFont val="Times New Roman"/>
        <family val="1"/>
        <charset val="204"/>
      </rPr>
      <t>F</t>
    </r>
  </si>
  <si>
    <t xml:space="preserve">Международное непатентованное,  или группировочное, или химическое наименование </t>
  </si>
  <si>
    <t>Флудезоксиглюкоза [18F]</t>
  </si>
  <si>
    <t>Лекарственная форма</t>
  </si>
  <si>
    <t>Раствор для внутривенного введения</t>
  </si>
  <si>
    <t>Дозировка</t>
  </si>
  <si>
    <t>20-3200 МБк/мл на дату и время изготовления</t>
  </si>
  <si>
    <t>Форма выпуска</t>
  </si>
  <si>
    <t>Раствор для внутривенного введения,</t>
  </si>
  <si>
    <t xml:space="preserve">300-48000 МБк – флаконы – контейнеры </t>
  </si>
  <si>
    <t>транспортные – для специализированных учреждений</t>
  </si>
  <si>
    <t>Номер серии (партии)</t>
  </si>
  <si>
    <t>Объем серии (партии)</t>
  </si>
  <si>
    <t>До 28.11.23, 19:28</t>
  </si>
  <si>
    <t>Аналитический паспорт №</t>
  </si>
  <si>
    <t>Наименование и адрес производителя (с указанием стадий производства)</t>
  </si>
  <si>
    <t>Акционерное общество «Европейский медицинский</t>
  </si>
  <si>
    <t>центр» (АО «ЕМЦ»), Россия</t>
  </si>
  <si>
    <t>129090, г. Москва, ул. Щепкина, д.35</t>
  </si>
  <si>
    <t>(Все стадии производства)</t>
  </si>
  <si>
    <t>Номер и дата регистрационного удостоверения</t>
  </si>
  <si>
    <t>ЛП-005513, 13.05.2019</t>
  </si>
  <si>
    <t>Номер нормативной документации</t>
  </si>
  <si>
    <t>ЛП-005513-240522</t>
  </si>
  <si>
    <t>Наименование и адрес держателя регистрационного удостоверения</t>
  </si>
  <si>
    <t xml:space="preserve">     Серия готовой продукции и процесс производства соответствуют установленным                                                                                                                                                   </t>
  </si>
  <si>
    <t>требованиям и регистрационному досье.</t>
  </si>
  <si>
    <t xml:space="preserve">     Выпуск разрешаю.                                                                                                                         </t>
  </si>
  <si>
    <t xml:space="preserve">Уполномоченное лицо </t>
  </si>
  <si>
    <t>Время:</t>
  </si>
  <si>
    <t>:</t>
  </si>
  <si>
    <t>Дата:</t>
  </si>
  <si>
    <t>«</t>
  </si>
  <si>
    <t>»</t>
  </si>
  <si>
    <t>.</t>
  </si>
  <si>
    <t>г.</t>
  </si>
  <si>
    <r>
      <rPr>
        <b/>
        <sz val="12"/>
        <color theme="0" tint="-0.499984740745262"/>
        <rFont val="Times New Roman"/>
        <family val="1"/>
        <charset val="204"/>
      </rPr>
      <t>Примечание:</t>
    </r>
    <r>
      <rPr>
        <sz val="12"/>
        <color theme="0" tint="-0.499984740745262"/>
        <rFont val="Times New Roman"/>
        <family val="1"/>
        <charset val="204"/>
      </rPr>
      <t xml:space="preserve"> Выпуск серии продукции осуществляется до получения результатов </t>
    </r>
  </si>
  <si>
    <t xml:space="preserve">анализов   радиофармацевтического   лекарственного   препарата   на   стерильность   и </t>
  </si>
  <si>
    <t>содержание бактериальных эндотоксинов.</t>
  </si>
  <si>
    <t xml:space="preserve">После  выдачи   разрешения  на   выпуск  готовая   продукция  должна   храниться </t>
  </si>
  <si>
    <t>пригодная к реализации в установленных промышленным регламентом условиях.</t>
  </si>
  <si>
    <t xml:space="preserve">   ЕМЦ-УПР-УК/КМ-ПРЦ-5 Приложение 3</t>
  </si>
  <si>
    <t xml:space="preserve">ПРОТОКОЛ РЕГИСТРАЦИИ </t>
  </si>
  <si>
    <t xml:space="preserve">ТЕМПЕРАТУРЫ/ВЛАЖНОСТИ/ОТНОСИТЕЛЬНОГО ДАВЛЕНИЯ </t>
  </si>
  <si>
    <t>В ЧИСТЫХ ПОМЕЩЕНИЯХ</t>
  </si>
  <si>
    <t>№ серии:</t>
  </si>
  <si>
    <t>Помещение</t>
  </si>
  <si>
    <t>Температура, С⁰</t>
  </si>
  <si>
    <t>Влажность, %</t>
  </si>
  <si>
    <t>Нормы</t>
  </si>
  <si>
    <t>Фактические значения</t>
  </si>
  <si>
    <t>Ц-004</t>
  </si>
  <si>
    <t>18-22</t>
  </si>
  <si>
    <t>40-60</t>
  </si>
  <si>
    <t>Ц-007</t>
  </si>
  <si>
    <t>Ц-010</t>
  </si>
  <si>
    <t>Относительное давление, Па</t>
  </si>
  <si>
    <t>Ц-005/Ц-004</t>
  </si>
  <si>
    <t>не менее 10</t>
  </si>
  <si>
    <t>Ц-006/Ц-007</t>
  </si>
  <si>
    <t>Ц-010/Ц-006</t>
  </si>
  <si>
    <t>Ц-005/Ц-006</t>
  </si>
  <si>
    <t>Ц-006/Ц-037</t>
  </si>
  <si>
    <t>Оператор циклотрона</t>
  </si>
  <si>
    <t xml:space="preserve">   ЕМЦ-УПР-УК/КМ-ПРЦ-5 Приложение 4</t>
  </si>
  <si>
    <t>ПРОТОКОЛ НАРАБОТКИ ИЗОТОПА ФТОР-18</t>
  </si>
  <si>
    <t>Номер мишени</t>
  </si>
  <si>
    <t>МАТЕРИАЛЫ ДЛЯ НАРАБОТКИ РИ И ТРАНСФЕРА ПОЛУПРОДУКТА</t>
  </si>
  <si>
    <t>Время начала облуч-я</t>
  </si>
  <si>
    <t>Наименование сырья/материала</t>
  </si>
  <si>
    <t>Номер серии</t>
  </si>
  <si>
    <t>Объем</t>
  </si>
  <si>
    <t>Время оконч-я облуч-я</t>
  </si>
  <si>
    <r>
      <t xml:space="preserve">Мишенное вещество </t>
    </r>
    <r>
      <rPr>
        <sz val="9"/>
        <color theme="1"/>
        <rFont val="Times New Roman"/>
        <family val="1"/>
        <charset val="204"/>
      </rPr>
      <t>[</t>
    </r>
    <r>
      <rPr>
        <vertAlign val="superscript"/>
        <sz val="9"/>
        <color theme="1"/>
        <rFont val="Times New Roman"/>
        <family val="1"/>
        <charset val="204"/>
      </rPr>
      <t>18</t>
    </r>
    <r>
      <rPr>
        <sz val="9"/>
        <color theme="1"/>
        <rFont val="Times New Roman"/>
        <family val="1"/>
        <charset val="204"/>
      </rPr>
      <t>O]H</t>
    </r>
    <r>
      <rPr>
        <vertAlign val="subscript"/>
        <sz val="9"/>
        <color theme="1"/>
        <rFont val="Times New Roman"/>
        <family val="1"/>
        <charset val="204"/>
      </rPr>
      <t>2</t>
    </r>
    <r>
      <rPr>
        <sz val="9"/>
        <color theme="1"/>
        <rFont val="Times New Roman"/>
        <family val="1"/>
        <charset val="204"/>
      </rPr>
      <t>O</t>
    </r>
  </si>
  <si>
    <t>Теор. наработ. акт-ть, МБк</t>
  </si>
  <si>
    <t>Вода для промывки линий доставки</t>
  </si>
  <si>
    <t>10 мл</t>
  </si>
  <si>
    <t>ПАРАМЕТРЫ ОБЛУЧЕНИЯ</t>
  </si>
  <si>
    <t>Параметр</t>
  </si>
  <si>
    <t>Значение</t>
  </si>
  <si>
    <t>Время начала облучения</t>
  </si>
  <si>
    <t>Время окончания облучения</t>
  </si>
  <si>
    <t>Теоретическая наработанная активность, МБк</t>
  </si>
  <si>
    <t xml:space="preserve">   ЕМЦ-УПР-УК/КМ-ПРЦ-5 Приложение 6</t>
  </si>
  <si>
    <t>ЗАКЛЮЧЕНИЕ</t>
  </si>
  <si>
    <t>О возможности использования исходных материалов в производстве</t>
  </si>
  <si>
    <r>
      <t xml:space="preserve">радиофармацевтического лекарственного препарата «Фтордезоксиглюкоза, </t>
    </r>
    <r>
      <rPr>
        <vertAlign val="superscript"/>
        <sz val="12"/>
        <color theme="1"/>
        <rFont val="Times New Roman"/>
        <family val="1"/>
        <charset val="204"/>
      </rPr>
      <t>18</t>
    </r>
    <r>
      <rPr>
        <sz val="12"/>
        <color theme="1"/>
        <rFont val="Times New Roman"/>
        <family val="1"/>
        <charset val="204"/>
      </rPr>
      <t>F»</t>
    </r>
  </si>
  <si>
    <t>Производитель</t>
  </si>
  <si>
    <t>Номера протоколов анализов</t>
  </si>
  <si>
    <t>Дозирующий набор Clio</t>
  </si>
  <si>
    <t>Comecer</t>
  </si>
  <si>
    <t>Капиллярный удлинитель Clio</t>
  </si>
  <si>
    <t>FС00113</t>
  </si>
  <si>
    <t>СТ-10629</t>
  </si>
  <si>
    <t>Набор флаконов для фасовки радиофармацевтического лекарственного препарата Huayi Isotopes Co</t>
  </si>
  <si>
    <t>Huayi Isotopes</t>
  </si>
  <si>
    <t>SV-15C05-220401</t>
  </si>
  <si>
    <t>СТ-00798</t>
  </si>
  <si>
    <t>Набор колпачков для фасовки радиофармацевтического лекарственного препарата Huayi Isotopes Co</t>
  </si>
  <si>
    <t>ACS-20E-220501</t>
  </si>
  <si>
    <t>СТ-06769</t>
  </si>
  <si>
    <r>
      <t xml:space="preserve">Набор реагентов для синтеза радиофармацевтического лекарственного препарата «Фтордезоксиглюкоза, </t>
    </r>
    <r>
      <rPr>
        <b/>
        <vertAlign val="superscript"/>
        <sz val="9"/>
        <color theme="1"/>
        <rFont val="Times New Roman"/>
        <family val="1"/>
        <charset val="204"/>
      </rPr>
      <t>18</t>
    </r>
    <r>
      <rPr>
        <b/>
        <sz val="9"/>
        <color theme="1"/>
        <rFont val="Times New Roman"/>
        <family val="1"/>
        <charset val="204"/>
      </rPr>
      <t>F»</t>
    </r>
  </si>
  <si>
    <t>ABX</t>
  </si>
  <si>
    <t>230712001-1</t>
  </si>
  <si>
    <t>80-88, СТ-06384, СТ-06385, СТ-06386, СТ-06387</t>
  </si>
  <si>
    <r>
      <t xml:space="preserve">Набор вспомогательных материалов для синтеза радиофармацевтического лекарственного препарата «Фтордезоксиглюкоза, </t>
    </r>
    <r>
      <rPr>
        <b/>
        <vertAlign val="superscript"/>
        <sz val="9"/>
        <color theme="1"/>
        <rFont val="Times New Roman"/>
        <family val="1"/>
        <charset val="204"/>
      </rPr>
      <t>18</t>
    </r>
    <r>
      <rPr>
        <b/>
        <sz val="9"/>
        <color theme="1"/>
        <rFont val="Times New Roman"/>
        <family val="1"/>
        <charset val="204"/>
      </rPr>
      <t>F»</t>
    </r>
  </si>
  <si>
    <t>–</t>
  </si>
  <si>
    <t>Вода для синтеза в шприце 
с Луер-пробкой 30 мл</t>
  </si>
  <si>
    <t>W-230712003</t>
  </si>
  <si>
    <t>89,90</t>
  </si>
  <si>
    <t>Стерильная игла BBraun</t>
  </si>
  <si>
    <t>20L05G8851</t>
  </si>
  <si>
    <t>Стерильный шприц NORM-JECT</t>
  </si>
  <si>
    <t>20G06C8</t>
  </si>
  <si>
    <t>Картридж Alumina B</t>
  </si>
  <si>
    <t>Картридж Oasis</t>
  </si>
  <si>
    <t>Картридж QMA</t>
  </si>
  <si>
    <t>Картридж SCX</t>
  </si>
  <si>
    <t>M220629M02</t>
  </si>
  <si>
    <t>Трифлат маннозы</t>
  </si>
  <si>
    <t>TATМ-220708001-1</t>
  </si>
  <si>
    <t>78,79,СТ-05567</t>
  </si>
  <si>
    <t>Натрия хлорид</t>
  </si>
  <si>
    <t>BBraun</t>
  </si>
  <si>
    <t>65, 66, CТ-03123</t>
  </si>
  <si>
    <r>
      <t xml:space="preserve">Процессор для синтеза радиофармацевтического лекарственного препарата «Фтордезоксиглюкоза, </t>
    </r>
    <r>
      <rPr>
        <b/>
        <vertAlign val="superscript"/>
        <sz val="9"/>
        <color theme="1"/>
        <rFont val="Times New Roman"/>
        <family val="1"/>
        <charset val="204"/>
      </rPr>
      <t>18</t>
    </r>
    <r>
      <rPr>
        <b/>
        <sz val="9"/>
        <color theme="1"/>
        <rFont val="Times New Roman"/>
        <family val="1"/>
        <charset val="204"/>
      </rPr>
      <t>F»</t>
    </r>
  </si>
  <si>
    <t>Вода, обогащенная кислородом-18</t>
  </si>
  <si>
    <t>ЦМИ</t>
  </si>
  <si>
    <t>ООО «Гротекс»</t>
  </si>
  <si>
    <t>СТ-00432</t>
  </si>
  <si>
    <t>По  результатам  первичной  приемки  и лабораторного входного контроля материалы допущены</t>
  </si>
  <si>
    <t xml:space="preserve">к     использованию     в     производстве     радиофармацевтического     лекарственного     препарата </t>
  </si>
  <si>
    <r>
      <t xml:space="preserve">«Фтордезоксиглюкоза, </t>
    </r>
    <r>
      <rPr>
        <u/>
        <vertAlign val="superscript"/>
        <sz val="11"/>
        <color theme="1"/>
        <rFont val="Times New Roman"/>
        <family val="1"/>
        <charset val="204"/>
      </rPr>
      <t>18</t>
    </r>
    <r>
      <rPr>
        <u/>
        <sz val="11"/>
        <color theme="1"/>
        <rFont val="Times New Roman"/>
        <family val="1"/>
        <charset val="204"/>
      </rPr>
      <t>F».</t>
    </r>
  </si>
  <si>
    <t>Руководитель ОКК</t>
  </si>
  <si>
    <t xml:space="preserve">   ЕМЦ-УПР-УК/КМ-ПРЦ-5 Приложение 8</t>
  </si>
  <si>
    <t>ПРОТОКОЛ СИНТЕЗА</t>
  </si>
  <si>
    <r>
      <t xml:space="preserve">полупродукта «Фтордезоксиглюкоза, </t>
    </r>
    <r>
      <rPr>
        <b/>
        <vertAlign val="superscript"/>
        <sz val="12"/>
        <color theme="1"/>
        <rFont val="Times New Roman"/>
        <family val="1"/>
        <charset val="204"/>
      </rPr>
      <t>18</t>
    </r>
    <r>
      <rPr>
        <b/>
        <sz val="12"/>
        <color theme="1"/>
        <rFont val="Times New Roman"/>
        <family val="1"/>
        <charset val="204"/>
      </rPr>
      <t>F»</t>
    </r>
  </si>
  <si>
    <t xml:space="preserve">Активность мишенного вещества после передачи с циклотрона, МБк     </t>
  </si>
  <si>
    <r>
      <t xml:space="preserve">Активность полупродукта </t>
    </r>
    <r>
      <rPr>
        <sz val="11"/>
        <color theme="1"/>
        <rFont val="Times New Roman"/>
        <family val="1"/>
        <charset val="204"/>
      </rPr>
      <t xml:space="preserve">«Фтордезоксиглюкоза, </t>
    </r>
    <r>
      <rPr>
        <vertAlign val="superscript"/>
        <sz val="11"/>
        <color theme="1"/>
        <rFont val="Times New Roman"/>
        <family val="1"/>
        <charset val="204"/>
      </rPr>
      <t>18</t>
    </r>
    <r>
      <rPr>
        <sz val="11"/>
        <color theme="1"/>
        <rFont val="Times New Roman"/>
        <family val="1"/>
        <charset val="204"/>
      </rPr>
      <t>F»</t>
    </r>
    <r>
      <rPr>
        <sz val="12"/>
        <color theme="1"/>
        <rFont val="Times New Roman"/>
        <family val="1"/>
        <charset val="204"/>
      </rPr>
      <t>, МБк</t>
    </r>
  </si>
  <si>
    <t>Синтез провел</t>
  </si>
  <si>
    <t>Препарат расфасовал</t>
  </si>
  <si>
    <t xml:space="preserve">   ЕМЦ-УПР-УК/КМ-ПРЦ-5 Приложение 9</t>
  </si>
  <si>
    <t>ПРОТОКОЛ</t>
  </si>
  <si>
    <t>отбора проб</t>
  </si>
  <si>
    <r>
      <t xml:space="preserve">радиофармацевтического лекарственного препарата «Фтордезоксиглюкоза, </t>
    </r>
    <r>
      <rPr>
        <b/>
        <vertAlign val="superscript"/>
        <sz val="12"/>
        <color theme="1"/>
        <rFont val="Times New Roman"/>
        <family val="1"/>
        <charset val="204"/>
      </rPr>
      <t>18</t>
    </r>
    <r>
      <rPr>
        <b/>
        <sz val="12"/>
        <color theme="1"/>
        <rFont val="Times New Roman"/>
        <family val="1"/>
        <charset val="204"/>
      </rPr>
      <t>F»</t>
    </r>
  </si>
  <si>
    <t>Дата и время изготовления:</t>
  </si>
  <si>
    <t>,</t>
  </si>
  <si>
    <t>№ п/п</t>
  </si>
  <si>
    <t>Назначение пробы</t>
  </si>
  <si>
    <t>Объем пробы, мл</t>
  </si>
  <si>
    <t xml:space="preserve">Активность пробы </t>
  </si>
  <si>
    <t xml:space="preserve">для контроля качества </t>
  </si>
  <si>
    <t>архивный образец</t>
  </si>
  <si>
    <t>Пробы отобрал</t>
  </si>
  <si>
    <t xml:space="preserve">ФИО </t>
  </si>
  <si>
    <t>Пробы получил</t>
  </si>
  <si>
    <t xml:space="preserve">   ЕМЦ-УПР-УК/КМ-ПРЦ-5 Приложение 10</t>
  </si>
  <si>
    <t>ПРОТОКОЛ УПАКОВКИ И МАРКИРОВКИ</t>
  </si>
  <si>
    <t>Изготовлено этикеток на первичную упаковку*</t>
  </si>
  <si>
    <t>Использовано этикеток для маркировки первичной упаковки</t>
  </si>
  <si>
    <t>Уничтожено этикеток для первичной упаковки</t>
  </si>
  <si>
    <t>Изготовлено этикеток для вторичной упаковки*</t>
  </si>
  <si>
    <t>из них изготовлено этикеток для УКТ</t>
  </si>
  <si>
    <t>*с учетом образца этикетки для Протокола упаковки и маркировки</t>
  </si>
  <si>
    <t>ОБРАЗЕЦ ЭТИКЕТКИ НА ПЕРВИЧНУЮ УПАКОВКУ</t>
  </si>
  <si>
    <t>ОБРАЗЕЦ ЭТИКЕТКИ НА ВТОРИЧНУЮ УПАКОВКУ</t>
  </si>
  <si>
    <t>Первичную и вторичную этикетку сформировал</t>
  </si>
  <si>
    <t>Подготовлено защитных контейнеров CF18T (вторичная упаковка)</t>
  </si>
  <si>
    <t xml:space="preserve">Подготовлено УКТ </t>
  </si>
  <si>
    <t>Упаковано флаконов во вторичную упаковку</t>
  </si>
  <si>
    <t>из них упаковано в УКТ</t>
  </si>
  <si>
    <t>Использовано этикеток для маркировки вторичной упаковки</t>
  </si>
  <si>
    <t>из них использовано этикеток для УКТ</t>
  </si>
  <si>
    <t>Уничтожено этикеток для вторичной упаковки</t>
  </si>
  <si>
    <t>Приложено инструкций по медицинскому применению</t>
  </si>
  <si>
    <t>Приложено паспортов</t>
  </si>
  <si>
    <t>Вторичную упаковку провел</t>
  </si>
  <si>
    <t>Ответственное за производство, упаковку и маркировку ЛС лицо</t>
  </si>
  <si>
    <t xml:space="preserve">   ЕМЦ-УПР-УК/КМ-ПРЦ-5 Приложение 13</t>
  </si>
  <si>
    <t>ПРОТОКОЛ КОНТРОЛЯ КАЧЕСТВА УПАКОВКИ И МАРКИРОВКИ</t>
  </si>
  <si>
    <t>Количество упаковок с РФЛП, готовых к выпуску</t>
  </si>
  <si>
    <t>шт.</t>
  </si>
  <si>
    <t>Показатели</t>
  </si>
  <si>
    <t>Методы</t>
  </si>
  <si>
    <t>Фактическое значение</t>
  </si>
  <si>
    <t>Комплектность индивидуальной упаковки</t>
  </si>
  <si>
    <t>Визуальный</t>
  </si>
  <si>
    <t>Наличие защитного контейнера CF18T (вторичная упаковка) с флаконом</t>
  </si>
  <si>
    <t>Наличие этикетки для вторичной упаковки</t>
  </si>
  <si>
    <t>Наличие паспорта</t>
  </si>
  <si>
    <t>Наличие инструкции по медицинскому применению</t>
  </si>
  <si>
    <t>Наличие этикетки для УКТ*</t>
  </si>
  <si>
    <t>Наличие пломбы на УКТ*</t>
  </si>
  <si>
    <t xml:space="preserve">Вторичная упаковка и УКТ </t>
  </si>
  <si>
    <t xml:space="preserve">Визуальный </t>
  </si>
  <si>
    <t>Соответствует НД</t>
  </si>
  <si>
    <t>Инструкция по медицинскому применению</t>
  </si>
  <si>
    <t xml:space="preserve">Соответствует спецификации </t>
  </si>
  <si>
    <t>ЕМЦ-УПР-УК/РП-ПРЦ-58-ПРИЛ-1</t>
  </si>
  <si>
    <r>
      <t xml:space="preserve">*Заполняется только при упаковке защитного контейнера </t>
    </r>
    <r>
      <rPr>
        <sz val="11"/>
        <color theme="1"/>
        <rFont val="Times New Roman"/>
        <family val="1"/>
        <charset val="204"/>
      </rPr>
      <t>CF18T</t>
    </r>
    <r>
      <rPr>
        <sz val="8"/>
        <color theme="1"/>
        <rFont val="Times New Roman"/>
        <family val="1"/>
        <charset val="204"/>
      </rPr>
      <t xml:space="preserve"> с флаконом в УКТ</t>
    </r>
  </si>
  <si>
    <t xml:space="preserve">   ЕМЦ-УПР-УК/КМ-ПРЦ-5 Приложение 7</t>
  </si>
  <si>
    <t>ОТЧЕТ ОБ ИСПОЛЬЗОВАННЫХ МАТЕРИАЛАХ И РЕАКТИВАХ</t>
  </si>
  <si>
    <t>для производства радиофармацевтического лекарственного препарата</t>
  </si>
  <si>
    <r>
      <t xml:space="preserve">«Фтордезоксиглюкоза, </t>
    </r>
    <r>
      <rPr>
        <b/>
        <vertAlign val="superscript"/>
        <sz val="12"/>
        <color theme="1"/>
        <rFont val="Times New Roman"/>
        <family val="1"/>
        <charset val="204"/>
      </rPr>
      <t>18</t>
    </r>
    <r>
      <rPr>
        <b/>
        <sz val="12"/>
        <color theme="1"/>
        <rFont val="Times New Roman"/>
        <family val="1"/>
        <charset val="204"/>
      </rPr>
      <t>F»</t>
    </r>
  </si>
  <si>
    <t>Синтез:</t>
  </si>
  <si>
    <t>Материал/Реактив</t>
  </si>
  <si>
    <t>№ серии</t>
  </si>
  <si>
    <t>Кол-во</t>
  </si>
  <si>
    <r>
      <t xml:space="preserve">Набор реагентов для синтеза радиофармацевтического лекарственного препарата «Фтордезоксиглюкоза, </t>
    </r>
    <r>
      <rPr>
        <vertAlign val="superscript"/>
        <sz val="11"/>
        <color theme="1"/>
        <rFont val="Times New Roman"/>
        <family val="1"/>
        <charset val="204"/>
      </rPr>
      <t>18</t>
    </r>
    <r>
      <rPr>
        <sz val="11"/>
        <color theme="1"/>
        <rFont val="Times New Roman"/>
        <family val="1"/>
        <charset val="204"/>
      </rPr>
      <t>F»</t>
    </r>
  </si>
  <si>
    <t>-</t>
  </si>
  <si>
    <t>Вода для синтеза в шприце с Луер-пробкой 30 мл</t>
  </si>
  <si>
    <r>
      <t xml:space="preserve">Процессор для синтеза радиофармацевтического лекарственного препарата «Фтордезоксиглюкоза, </t>
    </r>
    <r>
      <rPr>
        <vertAlign val="superscript"/>
        <sz val="11"/>
        <color theme="1"/>
        <rFont val="Times New Roman"/>
        <family val="1"/>
        <charset val="204"/>
      </rPr>
      <t>18</t>
    </r>
    <r>
      <rPr>
        <sz val="11"/>
        <color theme="1"/>
        <rFont val="Times New Roman"/>
        <family val="1"/>
        <charset val="204"/>
      </rPr>
      <t>F»</t>
    </r>
  </si>
  <si>
    <t>Подготовку синтеза провел</t>
  </si>
  <si>
    <t>Фасовка:</t>
  </si>
  <si>
    <t>Дозирующий набор CLIO</t>
  </si>
  <si>
    <t>Набор колпачков для фасовки радиофармацевтического с лекарственного препарата Huayi Isotopes Co</t>
  </si>
  <si>
    <t>Подготовку фасовки провел</t>
  </si>
  <si>
    <t xml:space="preserve">   ЕМЦ-УПР-УК/КМ-ПРЦ-5 Приложение 18</t>
  </si>
  <si>
    <t>ПЕРЕЧЕНЬ СПЕЦИАЛИСТОВ ЦИКЛОТРОННО-РАДИОХИМИЧЕСКОГО КОМПЛЕКСА</t>
  </si>
  <si>
    <t>ДОЛЖНОСТЬ</t>
  </si>
  <si>
    <t>ПОДПИСЬ</t>
  </si>
  <si>
    <t>Отдел производства</t>
  </si>
  <si>
    <t xml:space="preserve">Ашанин И.А. </t>
  </si>
  <si>
    <t>Инженер-физик</t>
  </si>
  <si>
    <t xml:space="preserve">Андронов В.Г.  </t>
  </si>
  <si>
    <t>Инженер-радиохимик</t>
  </si>
  <si>
    <t xml:space="preserve">Билялова Г.А.  </t>
  </si>
  <si>
    <t xml:space="preserve">Горбунова Е.А. </t>
  </si>
  <si>
    <t>Хабирова С.Ю.</t>
  </si>
  <si>
    <t>Стребков И.М.</t>
  </si>
  <si>
    <t>Лаборант</t>
  </si>
  <si>
    <t xml:space="preserve">Маликова Е.В.  </t>
  </si>
  <si>
    <t>Кладовщик</t>
  </si>
  <si>
    <t xml:space="preserve">Бронфенмахер В.И.  </t>
  </si>
  <si>
    <t>Руководитель ОТП / Уполномоченное лицо</t>
  </si>
  <si>
    <t>Отдел контроля качества</t>
  </si>
  <si>
    <t xml:space="preserve">Одинцов А.А. </t>
  </si>
  <si>
    <t xml:space="preserve">Химик-аналитик </t>
  </si>
  <si>
    <t xml:space="preserve">Никитин А.В.  </t>
  </si>
  <si>
    <t>Руководитель ОКК / Уполномоченное лицо</t>
  </si>
  <si>
    <t>Отдел обеспечения качества</t>
  </si>
  <si>
    <t>Афанасьева П.А.</t>
  </si>
  <si>
    <t>Руководитель ООК</t>
  </si>
  <si>
    <t xml:space="preserve">   ЕМЦ-УПР-УК/КМ-ПРЦ-5 Приложение 16</t>
  </si>
  <si>
    <r>
      <t xml:space="preserve">«Фтордезоксиглюкоза, </t>
    </r>
    <r>
      <rPr>
        <vertAlign val="superscript"/>
        <sz val="11"/>
        <color theme="1"/>
        <rFont val="Times New Roman"/>
        <family val="1"/>
        <charset val="204"/>
      </rPr>
      <t>18</t>
    </r>
    <r>
      <rPr>
        <sz val="11"/>
        <color theme="1"/>
        <rFont val="Times New Roman"/>
        <family val="1"/>
        <charset val="204"/>
      </rPr>
      <t>F»</t>
    </r>
  </si>
  <si>
    <t>Разрешение на выпуск в реализацию №</t>
  </si>
  <si>
    <t>Досье сформировано в полном объеме</t>
  </si>
  <si>
    <t xml:space="preserve">  - Да</t>
  </si>
  <si>
    <t xml:space="preserve">  - Нет</t>
  </si>
  <si>
    <t>Наличие отклонений по результатам оценки Досье</t>
  </si>
  <si>
    <t>Наличие отзывов/рекламаций/несоответствующей продукции</t>
  </si>
  <si>
    <r>
      <t>Комментарии:</t>
    </r>
    <r>
      <rPr>
        <b/>
        <sz val="12"/>
        <color rgb="FF000000"/>
        <rFont val="Times New Roman"/>
        <family val="1"/>
        <charset val="204"/>
      </rPr>
      <t xml:space="preserve"> </t>
    </r>
  </si>
  <si>
    <t>Руководитель ООК:</t>
  </si>
  <si>
    <r>
      <t xml:space="preserve">Фтордезоксиглюкоза, </t>
    </r>
    <r>
      <rPr>
        <b/>
        <i/>
        <vertAlign val="superscript"/>
        <sz val="9"/>
        <color rgb="FF000000"/>
        <rFont val="Times New Roman"/>
        <family val="1"/>
        <charset val="204"/>
      </rPr>
      <t>18</t>
    </r>
    <r>
      <rPr>
        <b/>
        <i/>
        <sz val="8"/>
        <color rgb="FF000000"/>
        <rFont val="Times New Roman"/>
        <family val="1"/>
        <charset val="204"/>
      </rPr>
      <t>F</t>
    </r>
  </si>
  <si>
    <t>КК</t>
  </si>
  <si>
    <t>УКТ</t>
  </si>
  <si>
    <t>0 шт.</t>
  </si>
  <si>
    <r>
      <t xml:space="preserve">Фтордезоксиглюкоза, </t>
    </r>
    <r>
      <rPr>
        <i/>
        <vertAlign val="superscript"/>
        <sz val="9"/>
        <color rgb="FF000000"/>
        <rFont val="Times New Roman"/>
        <family val="1"/>
        <charset val="204"/>
      </rPr>
      <t>18</t>
    </r>
    <r>
      <rPr>
        <i/>
        <sz val="8"/>
        <color rgb="FF000000"/>
        <rFont val="Times New Roman"/>
        <family val="1"/>
        <charset val="204"/>
      </rPr>
      <t>F</t>
    </r>
  </si>
  <si>
    <t xml:space="preserve">В наличии </t>
  </si>
  <si>
    <t>/ отсутствует</t>
  </si>
  <si>
    <r>
      <rPr>
        <u/>
        <sz val="11"/>
        <color theme="1"/>
        <rFont val="Times New Roman"/>
        <family val="1"/>
        <charset val="204"/>
      </rPr>
      <t xml:space="preserve">Соответствует </t>
    </r>
    <r>
      <rPr>
        <sz val="11"/>
        <color theme="1"/>
        <rFont val="Times New Roman"/>
        <family val="1"/>
        <charset val="204"/>
      </rPr>
      <t>/                      не соответствует</t>
    </r>
  </si>
  <si>
    <r>
      <t xml:space="preserve">Набор вспомогательных материалов для синтеза радиофармацевтического лекарственного препарата «Фтордезоксиглюкоза, </t>
    </r>
    <r>
      <rPr>
        <vertAlign val="superscript"/>
        <sz val="11"/>
        <color theme="1"/>
        <rFont val="Times New Roman"/>
        <family val="1"/>
        <charset val="204"/>
      </rPr>
      <t>18</t>
    </r>
    <r>
      <rPr>
        <sz val="11"/>
        <color theme="1"/>
        <rFont val="Times New Roman"/>
        <family val="1"/>
        <charset val="204"/>
      </rPr>
      <t>F»</t>
    </r>
  </si>
  <si>
    <t>Инженер-радиохимик синтез</t>
  </si>
  <si>
    <t>Инженер-радиохимик фасовка</t>
  </si>
  <si>
    <t>Химик-аналитик</t>
  </si>
  <si>
    <t xml:space="preserve">Руководитель ООК </t>
  </si>
  <si>
    <t>Уполномоченное лицо</t>
  </si>
  <si>
    <t>Уполномоченное лицо на выпуске серии</t>
  </si>
  <si>
    <t>Требование №</t>
  </si>
  <si>
    <t>Разрешение №</t>
  </si>
  <si>
    <t xml:space="preserve">Целевых </t>
  </si>
  <si>
    <t>Билялова Г.А.</t>
  </si>
  <si>
    <t>Горбунова Е.А.</t>
  </si>
  <si>
    <t>Ашанин И.А.</t>
  </si>
  <si>
    <t>Одинцов А.А.</t>
  </si>
  <si>
    <t>Кол-во флаконов</t>
  </si>
  <si>
    <t>Активность полупродукта «Фтордезоксиглюкоза, 18F», МБк</t>
  </si>
  <si>
    <t xml:space="preserve">        </t>
  </si>
  <si>
    <t>0306300035B</t>
  </si>
  <si>
    <t>0170322335A</t>
  </si>
  <si>
    <t>013632305A</t>
  </si>
  <si>
    <t>SYN-ABX-221024809-2</t>
  </si>
  <si>
    <t>Время изготовления</t>
  </si>
  <si>
    <r>
      <t xml:space="preserve">ПРОТОКОЛ УПАКОВКИ И МАРКИРОВКИ радиофармацевтического лекарственного препарата «Фтордезоксиглюкоза, </t>
    </r>
    <r>
      <rPr>
        <b/>
        <vertAlign val="superscript"/>
        <sz val="10"/>
        <color theme="1"/>
        <rFont val="Times New Roman"/>
        <family val="1"/>
        <charset val="204"/>
      </rPr>
      <t>18</t>
    </r>
    <r>
      <rPr>
        <b/>
        <sz val="10"/>
        <color theme="1"/>
        <rFont val="Times New Roman"/>
        <family val="1"/>
        <charset val="204"/>
      </rPr>
      <t>F»…………………………………………………………………………………….</t>
    </r>
  </si>
  <si>
    <r>
      <t xml:space="preserve">ПРОТОКОЛ отбора проб радиофармацевтического лекарственного препарата «Фтордезоксиглюкоза, </t>
    </r>
    <r>
      <rPr>
        <b/>
        <vertAlign val="superscript"/>
        <sz val="10"/>
        <color theme="1"/>
        <rFont val="Times New Roman"/>
        <family val="1"/>
        <charset val="204"/>
      </rPr>
      <t>18</t>
    </r>
    <r>
      <rPr>
        <b/>
        <sz val="10"/>
        <color theme="1"/>
        <rFont val="Times New Roman"/>
        <family val="1"/>
        <charset val="204"/>
      </rPr>
      <t>F»………………………………………………………………………………………</t>
    </r>
  </si>
  <si>
    <t>для контроля качества</t>
  </si>
  <si>
    <t>ПРОТОКОЛ ОТБОРА ПРОБ</t>
  </si>
  <si>
    <t xml:space="preserve">на время </t>
  </si>
  <si>
    <t>, МБк</t>
  </si>
  <si>
    <r>
      <t xml:space="preserve">*Поля для редактирования выделены </t>
    </r>
    <r>
      <rPr>
        <b/>
        <sz val="9"/>
        <color rgb="FFFFFF99"/>
        <rFont val="Times New Roman"/>
        <family val="1"/>
        <charset val="204"/>
      </rPr>
      <t>жёлтым</t>
    </r>
    <r>
      <rPr>
        <b/>
        <sz val="9"/>
        <color theme="0"/>
        <rFont val="Times New Roman"/>
        <family val="1"/>
        <charset val="204"/>
      </rPr>
      <t xml:space="preserve"> цветом</t>
    </r>
  </si>
  <si>
    <t>6</t>
  </si>
  <si>
    <t>2</t>
  </si>
  <si>
    <t>FD00918</t>
  </si>
  <si>
    <t>CT-02618</t>
  </si>
  <si>
    <t>2311M022</t>
  </si>
  <si>
    <t>Отв. за маркировку и уп.</t>
  </si>
  <si>
    <t>08:20</t>
  </si>
  <si>
    <t>07</t>
  </si>
  <si>
    <t>30</t>
  </si>
  <si>
    <t>08:40</t>
  </si>
  <si>
    <t>06.01.2024</t>
  </si>
  <si>
    <t>05:52</t>
  </si>
  <si>
    <t>06:54</t>
  </si>
  <si>
    <t>34</t>
  </si>
  <si>
    <t>07:34</t>
  </si>
  <si>
    <t>07:03</t>
  </si>
  <si>
    <t>0,46</t>
  </si>
  <si>
    <t>1490,14</t>
  </si>
  <si>
    <t>0,69</t>
  </si>
  <si>
    <t>2241,15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</si>
</sst>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m/yyyy"/>
    <numFmt numFmtId="166" formatCode="dd/mm/yy;@"/>
  </numFmts>
  <fonts count="6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i/>
      <sz val="8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u/>
      <sz val="16"/>
      <color theme="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u/>
      <sz val="16"/>
      <color theme="0"/>
      <name val="Calibri"/>
      <family val="2"/>
      <charset val="204"/>
      <scheme val="minor"/>
    </font>
    <font>
      <sz val="16"/>
      <color theme="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i/>
      <vertAlign val="superscript"/>
      <sz val="9"/>
      <color theme="1"/>
      <name val="Times New Roman"/>
      <family val="1"/>
      <charset val="204"/>
    </font>
    <font>
      <b/>
      <i/>
      <sz val="8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8"/>
      <color theme="1"/>
      <name val="Wingdings"/>
      <charset val="2"/>
    </font>
    <font>
      <b/>
      <sz val="10"/>
      <color theme="1"/>
      <name val="Times New Roman"/>
      <family val="1"/>
      <charset val="204"/>
    </font>
    <font>
      <b/>
      <vertAlign val="superscript"/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theme="0" tint="-0.499984740745262"/>
      <name val="Calibri"/>
      <family val="2"/>
      <charset val="204"/>
      <scheme val="minor"/>
    </font>
    <font>
      <sz val="12"/>
      <color theme="0" tint="-0.499984740745262"/>
      <name val="Times New Roman"/>
      <family val="1"/>
      <charset val="204"/>
    </font>
    <font>
      <b/>
      <sz val="12"/>
      <color theme="0" tint="-0.499984740745262"/>
      <name val="Times New Roman"/>
      <family val="1"/>
      <charset val="204"/>
    </font>
    <font>
      <i/>
      <sz val="12"/>
      <color theme="0" tint="-0.499984740745262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vertAlign val="superscript"/>
      <sz val="9"/>
      <color theme="1"/>
      <name val="Times New Roman"/>
      <family val="1"/>
      <charset val="204"/>
    </font>
    <font>
      <vertAlign val="subscript"/>
      <sz val="9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vertAlign val="superscript"/>
      <sz val="9"/>
      <color theme="1"/>
      <name val="Times New Roman"/>
      <family val="1"/>
      <charset val="204"/>
    </font>
    <font>
      <u/>
      <vertAlign val="superscript"/>
      <sz val="11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vertAlign val="superscript"/>
      <sz val="9"/>
      <color rgb="FF000000"/>
      <name val="Times New Roman"/>
      <family val="1"/>
      <charset val="204"/>
    </font>
    <font>
      <i/>
      <sz val="8"/>
      <color rgb="FF000000"/>
      <name val="Times New Roman"/>
      <family val="1"/>
      <charset val="204"/>
    </font>
    <font>
      <i/>
      <vertAlign val="superscript"/>
      <sz val="9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theme="0"/>
      <name val="Times New Roman"/>
      <family val="1"/>
      <charset val="204"/>
    </font>
    <font>
      <sz val="10"/>
      <color theme="0"/>
      <name val="Calibri"/>
      <family val="2"/>
      <charset val="204"/>
      <scheme val="minor"/>
    </font>
    <font>
      <b/>
      <sz val="9"/>
      <color rgb="FFFFFF99"/>
      <name val="Times New Roman"/>
      <family val="1"/>
      <charset val="204"/>
    </font>
    <font>
      <b/>
      <sz val="16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EB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FFFF"/>
        <bgColor indexed="64"/>
      </patternFill>
    </fill>
    <fill>
      <patternFill patternType="solid">
        <fgColor rgb="FFD4C5E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1FA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Continuous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6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centerContinuous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11" xfId="0" applyFont="1" applyBorder="1"/>
    <xf numFmtId="0" fontId="2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20" fontId="2" fillId="0" borderId="0" xfId="0" applyNumberFormat="1" applyFont="1" applyAlignme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0" fillId="0" borderId="8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6" fillId="0" borderId="0" xfId="0" applyFont="1" applyBorder="1" applyAlignment="1">
      <alignment vertical="top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right" vertical="top"/>
    </xf>
    <xf numFmtId="0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Border="1"/>
    <xf numFmtId="0" fontId="7" fillId="0" borderId="0" xfId="0" applyFont="1" applyBorder="1"/>
    <xf numFmtId="0" fontId="0" fillId="0" borderId="0" xfId="0" applyBorder="1"/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NumberFormat="1" applyFont="1"/>
    <xf numFmtId="0" fontId="15" fillId="0" borderId="0" xfId="0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7" fillId="0" borderId="0" xfId="0" applyFont="1"/>
    <xf numFmtId="0" fontId="18" fillId="0" borderId="8" xfId="0" applyFont="1" applyBorder="1" applyAlignment="1">
      <alignment horizontal="center" vertical="center"/>
    </xf>
    <xf numFmtId="0" fontId="19" fillId="0" borderId="0" xfId="0" applyFont="1"/>
    <xf numFmtId="0" fontId="18" fillId="0" borderId="0" xfId="0" applyFont="1"/>
    <xf numFmtId="0" fontId="20" fillId="0" borderId="0" xfId="0" applyFont="1"/>
    <xf numFmtId="14" fontId="18" fillId="0" borderId="8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/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2" fillId="0" borderId="0" xfId="0" applyFont="1"/>
    <xf numFmtId="14" fontId="23" fillId="5" borderId="23" xfId="0" applyNumberFormat="1" applyFont="1" applyFill="1" applyBorder="1" applyAlignment="1">
      <alignment horizontal="left"/>
    </xf>
    <xf numFmtId="0" fontId="22" fillId="0" borderId="0" xfId="0" applyFont="1" applyBorder="1"/>
    <xf numFmtId="0" fontId="0" fillId="0" borderId="20" xfId="0" applyBorder="1"/>
    <xf numFmtId="0" fontId="0" fillId="0" borderId="24" xfId="0" applyBorder="1"/>
    <xf numFmtId="0" fontId="0" fillId="0" borderId="21" xfId="0" applyBorder="1"/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23" fillId="0" borderId="11" xfId="0" applyFont="1" applyBorder="1" applyAlignment="1"/>
    <xf numFmtId="0" fontId="2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8" fillId="0" borderId="32" xfId="0" applyFont="1" applyBorder="1" applyAlignment="1"/>
    <xf numFmtId="0" fontId="26" fillId="0" borderId="33" xfId="0" applyFont="1" applyBorder="1"/>
    <xf numFmtId="0" fontId="9" fillId="0" borderId="36" xfId="0" applyNumberFormat="1" applyFont="1" applyBorder="1" applyAlignment="1"/>
    <xf numFmtId="0" fontId="9" fillId="0" borderId="37" xfId="0" applyNumberFormat="1" applyFont="1" applyBorder="1" applyAlignment="1">
      <alignment vertical="center"/>
    </xf>
    <xf numFmtId="0" fontId="9" fillId="0" borderId="38" xfId="0" applyFont="1" applyBorder="1" applyAlignment="1"/>
    <xf numFmtId="0" fontId="8" fillId="0" borderId="37" xfId="0" applyFont="1" applyBorder="1" applyAlignment="1">
      <alignment horizontal="center"/>
    </xf>
    <xf numFmtId="0" fontId="8" fillId="0" borderId="37" xfId="0" applyFont="1" applyBorder="1" applyAlignment="1">
      <alignment horizontal="left"/>
    </xf>
    <xf numFmtId="0" fontId="26" fillId="0" borderId="37" xfId="0" applyFont="1" applyBorder="1"/>
    <xf numFmtId="0" fontId="26" fillId="0" borderId="40" xfId="0" applyFont="1" applyBorder="1"/>
    <xf numFmtId="0" fontId="2" fillId="0" borderId="8" xfId="0" applyFont="1" applyBorder="1" applyAlignment="1"/>
    <xf numFmtId="49" fontId="2" fillId="0" borderId="0" xfId="0" applyNumberFormat="1" applyFont="1" applyBorder="1" applyAlignment="1">
      <alignment horizontal="center"/>
    </xf>
    <xf numFmtId="0" fontId="5" fillId="0" borderId="0" xfId="0" applyFont="1"/>
    <xf numFmtId="0" fontId="7" fillId="0" borderId="0" xfId="0" applyFont="1" applyAlignment="1"/>
    <xf numFmtId="0" fontId="8" fillId="0" borderId="1" xfId="0" applyFont="1" applyBorder="1" applyAlignment="1">
      <alignment horizontal="center" vertical="center"/>
    </xf>
    <xf numFmtId="0" fontId="32" fillId="0" borderId="0" xfId="0" applyFont="1" applyAlignment="1"/>
    <xf numFmtId="0" fontId="2" fillId="0" borderId="1" xfId="0" applyFont="1" applyBorder="1"/>
    <xf numFmtId="0" fontId="8" fillId="0" borderId="33" xfId="0" applyFont="1" applyBorder="1" applyAlignment="1"/>
    <xf numFmtId="0" fontId="9" fillId="0" borderId="37" xfId="0" applyNumberFormat="1" applyFont="1" applyBorder="1" applyAlignment="1"/>
    <xf numFmtId="0" fontId="9" fillId="0" borderId="37" xfId="0" applyNumberFormat="1" applyFont="1" applyBorder="1" applyAlignment="1">
      <alignment horizontal="center"/>
    </xf>
    <xf numFmtId="0" fontId="8" fillId="0" borderId="37" xfId="0" applyFont="1" applyBorder="1" applyAlignment="1"/>
    <xf numFmtId="0" fontId="26" fillId="0" borderId="38" xfId="0" applyFont="1" applyBorder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2" fillId="0" borderId="0" xfId="0" applyFont="1"/>
    <xf numFmtId="0" fontId="4" fillId="0" borderId="0" xfId="0" applyFont="1"/>
    <xf numFmtId="0" fontId="4" fillId="0" borderId="8" xfId="0" applyFont="1" applyBorder="1"/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Border="1"/>
    <xf numFmtId="0" fontId="2" fillId="0" borderId="3" xfId="0" applyFont="1" applyBorder="1"/>
    <xf numFmtId="0" fontId="0" fillId="0" borderId="8" xfId="0" applyBorder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2" fillId="0" borderId="0" xfId="0" applyFont="1" applyAlignment="1">
      <alignment vertical="top"/>
    </xf>
    <xf numFmtId="0" fontId="10" fillId="0" borderId="0" xfId="0" applyFont="1"/>
    <xf numFmtId="0" fontId="4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/>
    <xf numFmtId="0" fontId="32" fillId="0" borderId="0" xfId="0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4" fillId="0" borderId="8" xfId="0" applyFont="1" applyBorder="1"/>
    <xf numFmtId="0" fontId="10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2" fillId="0" borderId="4" xfId="0" applyFont="1" applyBorder="1" applyAlignment="1"/>
    <xf numFmtId="0" fontId="8" fillId="0" borderId="7" xfId="0" applyFont="1" applyBorder="1" applyAlignment="1">
      <alignment vertical="center"/>
    </xf>
    <xf numFmtId="0" fontId="2" fillId="0" borderId="11" xfId="0" applyFont="1" applyBorder="1" applyAlignment="1"/>
    <xf numFmtId="0" fontId="6" fillId="0" borderId="0" xfId="0" applyFont="1" applyAlignment="1">
      <alignment horizontal="right" vertical="top"/>
    </xf>
    <xf numFmtId="0" fontId="1" fillId="0" borderId="41" xfId="0" applyFont="1" applyBorder="1" applyAlignment="1">
      <alignment vertical="center"/>
    </xf>
    <xf numFmtId="20" fontId="2" fillId="0" borderId="3" xfId="0" applyNumberFormat="1" applyFont="1" applyBorder="1" applyAlignment="1"/>
    <xf numFmtId="0" fontId="1" fillId="0" borderId="42" xfId="0" applyFont="1" applyBorder="1" applyAlignment="1">
      <alignment vertical="center"/>
    </xf>
    <xf numFmtId="20" fontId="2" fillId="0" borderId="8" xfId="0" applyNumberFormat="1" applyFont="1" applyBorder="1" applyAlignment="1"/>
    <xf numFmtId="0" fontId="10" fillId="0" borderId="0" xfId="0" applyFont="1" applyAlignment="1"/>
    <xf numFmtId="0" fontId="10" fillId="0" borderId="0" xfId="0" applyFont="1" applyAlignment="1">
      <alignment horizontal="left" vertical="center"/>
    </xf>
    <xf numFmtId="0" fontId="0" fillId="0" borderId="8" xfId="0" applyBorder="1" applyAlignment="1">
      <alignment horizontal="center"/>
    </xf>
    <xf numFmtId="0" fontId="4" fillId="0" borderId="2" xfId="0" applyFont="1" applyBorder="1"/>
    <xf numFmtId="0" fontId="4" fillId="0" borderId="5" xfId="0" applyFont="1" applyBorder="1"/>
    <xf numFmtId="0" fontId="5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54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/>
    <xf numFmtId="0" fontId="0" fillId="0" borderId="0" xfId="0" applyAlignment="1">
      <alignment vertical="center"/>
    </xf>
    <xf numFmtId="0" fontId="55" fillId="0" borderId="0" xfId="0" applyFont="1" applyAlignment="1">
      <alignment vertical="center"/>
    </xf>
    <xf numFmtId="0" fontId="48" fillId="0" borderId="0" xfId="0" applyFont="1"/>
    <xf numFmtId="0" fontId="4" fillId="0" borderId="3" xfId="0" applyFont="1" applyBorder="1" applyAlignment="1">
      <alignment horizontal="center"/>
    </xf>
    <xf numFmtId="0" fontId="9" fillId="0" borderId="0" xfId="0" applyNumberFormat="1" applyFont="1" applyBorder="1" applyAlignment="1"/>
    <xf numFmtId="0" fontId="9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horizontal="center"/>
    </xf>
    <xf numFmtId="0" fontId="26" fillId="0" borderId="0" xfId="0" applyFont="1" applyBorder="1"/>
    <xf numFmtId="0" fontId="8" fillId="0" borderId="0" xfId="0" applyFont="1" applyBorder="1" applyAlignment="1"/>
    <xf numFmtId="0" fontId="26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2" fillId="0" borderId="3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/>
    </xf>
    <xf numFmtId="0" fontId="36" fillId="0" borderId="8" xfId="0" applyFont="1" applyBorder="1" applyAlignment="1">
      <alignment vertical="center"/>
    </xf>
    <xf numFmtId="0" fontId="2" fillId="0" borderId="3" xfId="0" applyFont="1" applyBorder="1" applyAlignment="1"/>
    <xf numFmtId="0" fontId="16" fillId="0" borderId="3" xfId="0" applyFont="1" applyBorder="1" applyAlignment="1"/>
    <xf numFmtId="49" fontId="4" fillId="0" borderId="3" xfId="0" applyNumberFormat="1" applyFont="1" applyBorder="1"/>
    <xf numFmtId="166" fontId="4" fillId="0" borderId="3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3" xfId="0" applyNumberFormat="1" applyFont="1" applyBorder="1" applyAlignment="1"/>
    <xf numFmtId="0" fontId="59" fillId="0" borderId="0" xfId="0" applyFont="1" applyAlignment="1"/>
    <xf numFmtId="0" fontId="4" fillId="0" borderId="0" xfId="0" applyFont="1" applyBorder="1" applyAlignment="1"/>
    <xf numFmtId="0" fontId="54" fillId="0" borderId="0" xfId="0" applyFont="1" applyAlignment="1">
      <alignment horizontal="left" vertical="center"/>
    </xf>
    <xf numFmtId="0" fontId="54" fillId="0" borderId="0" xfId="0" applyFont="1"/>
    <xf numFmtId="0" fontId="5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0" fontId="54" fillId="0" borderId="9" xfId="0" applyFont="1" applyBorder="1" applyAlignment="1">
      <alignment horizontal="left" vertical="center"/>
    </xf>
    <xf numFmtId="0" fontId="54" fillId="0" borderId="5" xfId="0" applyFont="1" applyBorder="1" applyAlignment="1">
      <alignment horizontal="left" vertical="center"/>
    </xf>
    <xf numFmtId="0" fontId="54" fillId="0" borderId="10" xfId="0" applyFont="1" applyBorder="1" applyAlignment="1">
      <alignment horizontal="left" vertical="center"/>
    </xf>
    <xf numFmtId="0" fontId="54" fillId="0" borderId="7" xfId="0" applyFont="1" applyBorder="1" applyAlignment="1">
      <alignment horizontal="left" vertical="center"/>
    </xf>
    <xf numFmtId="0" fontId="54" fillId="0" borderId="8" xfId="0" applyFont="1" applyBorder="1" applyAlignment="1">
      <alignment horizontal="left" vertical="center"/>
    </xf>
    <xf numFmtId="0" fontId="54" fillId="0" borderId="11" xfId="0" applyFont="1" applyBorder="1" applyAlignment="1">
      <alignment horizontal="left" vertical="center"/>
    </xf>
    <xf numFmtId="0" fontId="54" fillId="0" borderId="5" xfId="0" applyFont="1" applyBorder="1" applyAlignment="1"/>
    <xf numFmtId="0" fontId="4" fillId="0" borderId="5" xfId="0" applyFont="1" applyBorder="1" applyAlignment="1"/>
    <xf numFmtId="0" fontId="4" fillId="0" borderId="10" xfId="0" applyFont="1" applyBorder="1" applyAlignment="1"/>
    <xf numFmtId="0" fontId="54" fillId="0" borderId="6" xfId="0" applyFont="1" applyBorder="1" applyAlignment="1">
      <alignment horizontal="left" vertical="center"/>
    </xf>
    <xf numFmtId="0" fontId="54" fillId="0" borderId="0" xfId="0" applyFont="1" applyBorder="1" applyAlignment="1">
      <alignment horizontal="left" vertical="center"/>
    </xf>
    <xf numFmtId="0" fontId="54" fillId="0" borderId="0" xfId="0" applyFont="1" applyBorder="1"/>
    <xf numFmtId="0" fontId="4" fillId="0" borderId="12" xfId="0" applyFont="1" applyBorder="1" applyAlignment="1"/>
    <xf numFmtId="0" fontId="4" fillId="0" borderId="8" xfId="0" applyFont="1" applyBorder="1" applyAlignment="1"/>
    <xf numFmtId="0" fontId="4" fillId="0" borderId="11" xfId="0" applyFont="1" applyBorder="1" applyAlignment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16" fillId="0" borderId="3" xfId="0" applyFont="1" applyBorder="1" applyAlignment="1">
      <alignment horizontal="left"/>
    </xf>
    <xf numFmtId="0" fontId="0" fillId="0" borderId="45" xfId="0" applyBorder="1"/>
    <xf numFmtId="0" fontId="32" fillId="0" borderId="45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49" fontId="2" fillId="0" borderId="8" xfId="0" applyNumberFormat="1" applyFont="1" applyBorder="1" applyAlignment="1"/>
    <xf numFmtId="0" fontId="2" fillId="0" borderId="3" xfId="0" applyNumberFormat="1" applyFont="1" applyBorder="1" applyAlignment="1"/>
    <xf numFmtId="0" fontId="61" fillId="8" borderId="0" xfId="0" applyFont="1" applyFill="1" applyAlignment="1">
      <alignment vertical="center"/>
    </xf>
    <xf numFmtId="0" fontId="60" fillId="8" borderId="0" xfId="0" applyFont="1" applyFill="1"/>
    <xf numFmtId="0" fontId="62" fillId="8" borderId="0" xfId="0" applyFont="1" applyFill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49" fontId="0" fillId="0" borderId="0" xfId="0" applyNumberFormat="1" applyAlignment="1"/>
    <xf numFmtId="0" fontId="0" fillId="0" borderId="0" xfId="0" applyNumberFormat="1" applyAlignment="1"/>
    <xf numFmtId="0" fontId="4" fillId="0" borderId="3" xfId="0" applyNumberFormat="1" applyFont="1" applyBorder="1" applyAlignment="1"/>
    <xf numFmtId="2" fontId="4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5" fillId="0" borderId="57" xfId="0" applyFont="1" applyBorder="1"/>
    <xf numFmtId="0" fontId="15" fillId="0" borderId="58" xfId="0" applyFont="1" applyBorder="1"/>
    <xf numFmtId="0" fontId="64" fillId="3" borderId="56" xfId="0" applyFont="1" applyFill="1" applyBorder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14" fontId="2" fillId="0" borderId="8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4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3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4" fillId="0" borderId="4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49" fontId="24" fillId="2" borderId="5" xfId="0" applyNumberFormat="1" applyFont="1" applyFill="1" applyBorder="1" applyAlignment="1">
      <alignment horizontal="center" vertical="center"/>
    </xf>
    <xf numFmtId="49" fontId="24" fillId="2" borderId="8" xfId="0" applyNumberFormat="1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8" fillId="0" borderId="4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9" fillId="0" borderId="38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5" fontId="26" fillId="0" borderId="2" xfId="0" applyNumberFormat="1" applyFont="1" applyBorder="1" applyAlignment="1">
      <alignment horizontal="center" vertical="center"/>
    </xf>
    <xf numFmtId="165" fontId="26" fillId="0" borderId="3" xfId="0" applyNumberFormat="1" applyFont="1" applyBorder="1" applyAlignment="1">
      <alignment horizontal="center" vertical="center"/>
    </xf>
    <xf numFmtId="165" fontId="26" fillId="0" borderId="4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8" fillId="0" borderId="33" xfId="0" applyFont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26" fillId="0" borderId="19" xfId="0" applyFont="1" applyBorder="1" applyAlignment="1">
      <alignment horizontal="right"/>
    </xf>
    <xf numFmtId="0" fontId="26" fillId="0" borderId="38" xfId="0" applyFont="1" applyBorder="1" applyAlignment="1">
      <alignment horizontal="right"/>
    </xf>
    <xf numFmtId="0" fontId="26" fillId="0" borderId="38" xfId="0" applyFont="1" applyBorder="1" applyAlignment="1">
      <alignment horizontal="left"/>
    </xf>
    <xf numFmtId="0" fontId="29" fillId="0" borderId="0" xfId="0" applyFont="1" applyAlignment="1">
      <alignment horizontal="center" vertical="center"/>
    </xf>
    <xf numFmtId="0" fontId="9" fillId="0" borderId="3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8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26" fillId="0" borderId="3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2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4" fillId="0" borderId="3" xfId="0" applyNumberFormat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4" fillId="0" borderId="3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49" fontId="26" fillId="0" borderId="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49" fontId="26" fillId="0" borderId="3" xfId="0" applyNumberFormat="1" applyFont="1" applyBorder="1" applyAlignment="1">
      <alignment horizontal="center" vertical="center"/>
    </xf>
    <xf numFmtId="49" fontId="26" fillId="0" borderId="4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 wrapText="1"/>
    </xf>
    <xf numFmtId="14" fontId="26" fillId="0" borderId="2" xfId="0" applyNumberFormat="1" applyFont="1" applyBorder="1" applyAlignment="1">
      <alignment horizontal="center" vertical="center"/>
    </xf>
    <xf numFmtId="14" fontId="26" fillId="0" borderId="3" xfId="0" applyNumberFormat="1" applyFont="1" applyBorder="1" applyAlignment="1">
      <alignment horizontal="center" vertical="center"/>
    </xf>
    <xf numFmtId="14" fontId="26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55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7" fillId="9" borderId="9" xfId="0" applyFont="1" applyFill="1" applyBorder="1" applyAlignment="1">
      <alignment horizontal="center"/>
    </xf>
    <xf numFmtId="0" fontId="47" fillId="9" borderId="5" xfId="0" applyFont="1" applyFill="1" applyBorder="1" applyAlignment="1">
      <alignment horizontal="center"/>
    </xf>
    <xf numFmtId="0" fontId="47" fillId="9" borderId="10" xfId="0" applyFont="1" applyFill="1" applyBorder="1" applyAlignment="1">
      <alignment horizontal="center"/>
    </xf>
    <xf numFmtId="0" fontId="47" fillId="9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49" fontId="47" fillId="9" borderId="9" xfId="0" applyNumberFormat="1" applyFont="1" applyFill="1" applyBorder="1" applyAlignment="1">
      <alignment horizontal="center"/>
    </xf>
    <xf numFmtId="49" fontId="47" fillId="9" borderId="5" xfId="0" applyNumberFormat="1" applyFont="1" applyFill="1" applyBorder="1" applyAlignment="1">
      <alignment horizontal="center"/>
    </xf>
    <xf numFmtId="49" fontId="47" fillId="9" borderId="10" xfId="0" applyNumberFormat="1" applyFont="1" applyFill="1" applyBorder="1" applyAlignment="1">
      <alignment horizontal="center"/>
    </xf>
    <xf numFmtId="49" fontId="47" fillId="9" borderId="7" xfId="0" applyNumberFormat="1" applyFont="1" applyFill="1" applyBorder="1" applyAlignment="1">
      <alignment horizontal="center"/>
    </xf>
    <xf numFmtId="49" fontId="47" fillId="9" borderId="8" xfId="0" applyNumberFormat="1" applyFont="1" applyFill="1" applyBorder="1" applyAlignment="1">
      <alignment horizontal="center"/>
    </xf>
    <xf numFmtId="49" fontId="47" fillId="9" borderId="1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2" fontId="47" fillId="9" borderId="9" xfId="0" applyNumberFormat="1" applyFont="1" applyFill="1" applyBorder="1" applyAlignment="1">
      <alignment horizontal="center"/>
    </xf>
    <xf numFmtId="2" fontId="47" fillId="9" borderId="5" xfId="0" applyNumberFormat="1" applyFont="1" applyFill="1" applyBorder="1" applyAlignment="1">
      <alignment horizontal="center"/>
    </xf>
    <xf numFmtId="2" fontId="47" fillId="9" borderId="10" xfId="0" applyNumberFormat="1" applyFont="1" applyFill="1" applyBorder="1" applyAlignment="1">
      <alignment horizontal="center"/>
    </xf>
    <xf numFmtId="2" fontId="47" fillId="9" borderId="7" xfId="0" applyNumberFormat="1" applyFont="1" applyFill="1" applyBorder="1" applyAlignment="1">
      <alignment horizontal="center"/>
    </xf>
    <xf numFmtId="2" fontId="47" fillId="9" borderId="8" xfId="0" applyNumberFormat="1" applyFont="1" applyFill="1" applyBorder="1" applyAlignment="1">
      <alignment horizontal="center"/>
    </xf>
    <xf numFmtId="2" fontId="47" fillId="9" borderId="1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9" borderId="46" xfId="0" applyFont="1" applyFill="1" applyBorder="1" applyAlignment="1">
      <alignment horizontal="center"/>
    </xf>
    <xf numFmtId="0" fontId="2" fillId="9" borderId="48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15" fillId="9" borderId="49" xfId="0" applyNumberFormat="1" applyFont="1" applyFill="1" applyBorder="1" applyAlignment="1">
      <alignment horizontal="center" vertical="center"/>
    </xf>
    <xf numFmtId="49" fontId="15" fillId="9" borderId="46" xfId="0" applyNumberFormat="1" applyFont="1" applyFill="1" applyBorder="1" applyAlignment="1">
      <alignment horizontal="center" vertical="center"/>
    </xf>
    <xf numFmtId="49" fontId="15" fillId="9" borderId="50" xfId="0" applyNumberFormat="1" applyFont="1" applyFill="1" applyBorder="1" applyAlignment="1">
      <alignment horizontal="center" vertical="center"/>
    </xf>
    <xf numFmtId="49" fontId="15" fillId="9" borderId="51" xfId="0" applyNumberFormat="1" applyFont="1" applyFill="1" applyBorder="1" applyAlignment="1">
      <alignment horizontal="center" vertical="center"/>
    </xf>
    <xf numFmtId="49" fontId="15" fillId="9" borderId="0" xfId="0" applyNumberFormat="1" applyFont="1" applyFill="1" applyBorder="1" applyAlignment="1">
      <alignment horizontal="center" vertical="center"/>
    </xf>
    <xf numFmtId="49" fontId="15" fillId="9" borderId="52" xfId="0" applyNumberFormat="1" applyFont="1" applyFill="1" applyBorder="1" applyAlignment="1">
      <alignment horizontal="center" vertical="center"/>
    </xf>
    <xf numFmtId="49" fontId="15" fillId="9" borderId="53" xfId="0" applyNumberFormat="1" applyFont="1" applyFill="1" applyBorder="1" applyAlignment="1">
      <alignment horizontal="center" vertical="center"/>
    </xf>
    <xf numFmtId="49" fontId="15" fillId="9" borderId="45" xfId="0" applyNumberFormat="1" applyFont="1" applyFill="1" applyBorder="1" applyAlignment="1">
      <alignment horizontal="center" vertical="center"/>
    </xf>
    <xf numFmtId="49" fontId="15" fillId="9" borderId="54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2" fillId="9" borderId="1" xfId="0" applyNumberFormat="1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49" fontId="2" fillId="9" borderId="6" xfId="0" applyNumberFormat="1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9" borderId="7" xfId="0" applyNumberFormat="1" applyFont="1" applyFill="1" applyBorder="1" applyAlignment="1">
      <alignment horizontal="center"/>
    </xf>
    <xf numFmtId="49" fontId="2" fillId="9" borderId="8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9" fontId="2" fillId="9" borderId="5" xfId="0" applyNumberFormat="1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49" fontId="2" fillId="9" borderId="9" xfId="0" applyNumberFormat="1" applyFont="1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/>
    </xf>
    <xf numFmtId="49" fontId="2" fillId="9" borderId="10" xfId="0" applyNumberFormat="1" applyFont="1" applyFill="1" applyBorder="1" applyAlignment="1">
      <alignment horizontal="center" vertical="center"/>
    </xf>
    <xf numFmtId="49" fontId="2" fillId="9" borderId="6" xfId="0" applyNumberFormat="1" applyFont="1" applyFill="1" applyBorder="1" applyAlignment="1">
      <alignment horizontal="center" vertical="center"/>
    </xf>
    <xf numFmtId="49" fontId="2" fillId="9" borderId="0" xfId="0" applyNumberFormat="1" applyFont="1" applyFill="1" applyBorder="1" applyAlignment="1">
      <alignment horizontal="center" vertical="center"/>
    </xf>
    <xf numFmtId="49" fontId="2" fillId="9" borderId="12" xfId="0" applyNumberFormat="1" applyFont="1" applyFill="1" applyBorder="1" applyAlignment="1">
      <alignment horizontal="center" vertical="center"/>
    </xf>
    <xf numFmtId="49" fontId="2" fillId="9" borderId="7" xfId="0" applyNumberFormat="1" applyFont="1" applyFill="1" applyBorder="1" applyAlignment="1">
      <alignment horizontal="center" vertical="center"/>
    </xf>
    <xf numFmtId="49" fontId="2" fillId="9" borderId="8" xfId="0" applyNumberFormat="1" applyFont="1" applyFill="1" applyBorder="1" applyAlignment="1">
      <alignment horizontal="center" vertical="center"/>
    </xf>
    <xf numFmtId="49" fontId="2" fillId="9" borderId="11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left" vertical="center"/>
    </xf>
    <xf numFmtId="0" fontId="2" fillId="0" borderId="45" xfId="0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46" xfId="0" applyFont="1" applyFill="1" applyBorder="1" applyAlignment="1">
      <alignment horizontal="center"/>
    </xf>
    <xf numFmtId="0" fontId="2" fillId="7" borderId="45" xfId="0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" fillId="0" borderId="4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9" borderId="46" xfId="0" applyFont="1" applyFill="1" applyBorder="1" applyAlignment="1">
      <alignment horizontal="left" vertical="center"/>
    </xf>
    <xf numFmtId="0" fontId="2" fillId="9" borderId="48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2" fillId="9" borderId="12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45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2" fillId="0" borderId="46" xfId="0" applyFont="1" applyBorder="1" applyAlignment="1">
      <alignment horizontal="left"/>
    </xf>
    <xf numFmtId="0" fontId="2" fillId="0" borderId="48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9" borderId="46" xfId="0" applyFont="1" applyFill="1" applyBorder="1" applyAlignment="1">
      <alignment horizontal="left"/>
    </xf>
    <xf numFmtId="0" fontId="2" fillId="9" borderId="48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45" xfId="0" applyFont="1" applyFill="1" applyBorder="1" applyAlignment="1">
      <alignment horizontal="left"/>
    </xf>
    <xf numFmtId="0" fontId="2" fillId="9" borderId="47" xfId="0" applyFont="1" applyFill="1" applyBorder="1" applyAlignment="1">
      <alignment horizontal="left"/>
    </xf>
    <xf numFmtId="0" fontId="2" fillId="6" borderId="46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1" fillId="7" borderId="0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5" xfId="0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32" fillId="0" borderId="0" xfId="0" applyFont="1" applyAlignment="1">
      <alignment horizontal="left" wrapText="1"/>
    </xf>
    <xf numFmtId="0" fontId="32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107">
    <dxf>
      <font>
        <color theme="0"/>
      </font>
      <border>
        <left/>
        <right/>
        <top style="thin">
          <color auto="1"/>
        </top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 style="thin">
          <color auto="1"/>
        </top>
        <bottom/>
        <vertical/>
        <horizontal/>
      </border>
    </dxf>
    <dxf>
      <font>
        <color theme="0"/>
      </font>
      <border>
        <left/>
        <right/>
        <top style="thin">
          <color auto="1"/>
        </top>
        <bottom/>
        <vertical/>
        <horizontal/>
      </border>
    </dxf>
    <dxf>
      <font>
        <color theme="0"/>
      </font>
      <border>
        <left/>
        <right/>
        <top style="thin">
          <color auto="1"/>
        </top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 style="thin">
          <color auto="1"/>
        </top>
        <bottom/>
        <vertical/>
        <horizontal/>
      </border>
    </dxf>
    <dxf>
      <font>
        <color theme="0"/>
      </font>
      <border>
        <left/>
        <right/>
        <top style="thin">
          <color auto="1"/>
        </top>
        <bottom/>
        <vertical/>
        <horizontal/>
      </border>
    </dxf>
    <dxf>
      <font>
        <color theme="0"/>
      </font>
      <border>
        <left/>
        <right/>
        <top style="thin">
          <color auto="1"/>
        </top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  <border>
        <left/>
        <right/>
        <top style="thin">
          <color auto="1"/>
        </top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 style="thin">
          <color auto="1"/>
        </top>
        <bottom/>
        <vertical/>
        <horizontal/>
      </border>
    </dxf>
    <dxf>
      <font>
        <color theme="0"/>
      </font>
      <border>
        <left/>
        <right/>
        <top style="thin">
          <color auto="1"/>
        </top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1FAFF"/>
      <color rgb="FFFFFF99"/>
      <color rgb="FFFFFFCC"/>
      <color rgb="FF2AD63A"/>
      <color rgb="FFE6FFFF"/>
      <color rgb="FFD0FECE"/>
      <color rgb="FFBAFEBC"/>
      <color rgb="FFD4C5E9"/>
      <color rgb="FFE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13" Type="http://schemas.openxmlformats.org/officeDocument/2006/relationships/image" Target="../media/image22.jpeg"/><Relationship Id="rId18" Type="http://schemas.microsoft.com/office/2007/relationships/hdphoto" Target="../media/hdphoto9.wdp"/><Relationship Id="rId3" Type="http://schemas.openxmlformats.org/officeDocument/2006/relationships/image" Target="../media/image16.jpeg"/><Relationship Id="rId7" Type="http://schemas.openxmlformats.org/officeDocument/2006/relationships/image" Target="../media/image19.jpeg"/><Relationship Id="rId12" Type="http://schemas.microsoft.com/office/2007/relationships/hdphoto" Target="../media/hdphoto7.wdp"/><Relationship Id="rId17" Type="http://schemas.openxmlformats.org/officeDocument/2006/relationships/image" Target="../media/image23.png"/><Relationship Id="rId2" Type="http://schemas.microsoft.com/office/2007/relationships/hdphoto" Target="../media/hdphoto3.wdp"/><Relationship Id="rId16" Type="http://schemas.microsoft.com/office/2007/relationships/hdphoto" Target="../media/hdphoto1.wdp"/><Relationship Id="rId20" Type="http://schemas.microsoft.com/office/2007/relationships/hdphoto" Target="../media/hdphoto10.wdp"/><Relationship Id="rId1" Type="http://schemas.openxmlformats.org/officeDocument/2006/relationships/image" Target="../media/image15.jpeg"/><Relationship Id="rId6" Type="http://schemas.microsoft.com/office/2007/relationships/hdphoto" Target="../media/hdphoto4.wdp"/><Relationship Id="rId11" Type="http://schemas.openxmlformats.org/officeDocument/2006/relationships/image" Target="../media/image21.jpeg"/><Relationship Id="rId5" Type="http://schemas.openxmlformats.org/officeDocument/2006/relationships/image" Target="../media/image18.jpeg"/><Relationship Id="rId15" Type="http://schemas.openxmlformats.org/officeDocument/2006/relationships/image" Target="../media/image2.png"/><Relationship Id="rId10" Type="http://schemas.microsoft.com/office/2007/relationships/hdphoto" Target="../media/hdphoto6.wdp"/><Relationship Id="rId19" Type="http://schemas.openxmlformats.org/officeDocument/2006/relationships/image" Target="../media/image24.png"/><Relationship Id="rId4" Type="http://schemas.openxmlformats.org/officeDocument/2006/relationships/image" Target="../media/image17.jpeg"/><Relationship Id="rId9" Type="http://schemas.openxmlformats.org/officeDocument/2006/relationships/image" Target="../media/image20.jpeg"/><Relationship Id="rId14" Type="http://schemas.microsoft.com/office/2007/relationships/hdphoto" Target="../media/hdphoto8.wdp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6.png"/><Relationship Id="rId7" Type="http://schemas.openxmlformats.org/officeDocument/2006/relationships/image" Target="../media/image10.emf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emf"/><Relationship Id="rId5" Type="http://schemas.openxmlformats.org/officeDocument/2006/relationships/image" Target="../media/image8.png"/><Relationship Id="rId10" Type="http://schemas.openxmlformats.org/officeDocument/2006/relationships/image" Target="../media/image13.emf"/><Relationship Id="rId4" Type="http://schemas.openxmlformats.org/officeDocument/2006/relationships/image" Target="../media/image7.png"/><Relationship Id="rId9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19050</xdr:colOff>
      <xdr:row>4</xdr:row>
      <xdr:rowOff>0</xdr:rowOff>
    </xdr:to>
    <xdr:pic>
      <xdr:nvPicPr>
        <xdr:cNvPr id="2" name="Рисунок 1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0" y="0"/>
          <a:ext cx="4600575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19049</xdr:colOff>
      <xdr:row>0</xdr:row>
      <xdr:rowOff>0</xdr:rowOff>
    </xdr:from>
    <xdr:to>
      <xdr:col>31</xdr:col>
      <xdr:colOff>400049</xdr:colOff>
      <xdr:row>4</xdr:row>
      <xdr:rowOff>0</xdr:rowOff>
    </xdr:to>
    <xdr:pic>
      <xdr:nvPicPr>
        <xdr:cNvPr id="7" name="Рисунок 6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4895849" y="0"/>
          <a:ext cx="4581525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33</xdr:row>
      <xdr:rowOff>28576</xdr:rowOff>
    </xdr:from>
    <xdr:to>
      <xdr:col>15</xdr:col>
      <xdr:colOff>19050</xdr:colOff>
      <xdr:row>37</xdr:row>
      <xdr:rowOff>0</xdr:rowOff>
    </xdr:to>
    <xdr:pic>
      <xdr:nvPicPr>
        <xdr:cNvPr id="8" name="Рисунок 7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1" y="6400801"/>
          <a:ext cx="4600574" cy="7334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38100</xdr:colOff>
      <xdr:row>33</xdr:row>
      <xdr:rowOff>38100</xdr:rowOff>
    </xdr:from>
    <xdr:to>
      <xdr:col>31</xdr:col>
      <xdr:colOff>266700</xdr:colOff>
      <xdr:row>37</xdr:row>
      <xdr:rowOff>0</xdr:rowOff>
    </xdr:to>
    <xdr:pic>
      <xdr:nvPicPr>
        <xdr:cNvPr id="9" name="Рисунок 8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4648200" y="6410325"/>
          <a:ext cx="4581525" cy="7239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</xdr:colOff>
      <xdr:row>66</xdr:row>
      <xdr:rowOff>28576</xdr:rowOff>
    </xdr:from>
    <xdr:ext cx="4600574" cy="733424"/>
    <xdr:pic>
      <xdr:nvPicPr>
        <xdr:cNvPr id="10" name="Рисунок 9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1" y="6400801"/>
          <a:ext cx="4600574" cy="7334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16</xdr:col>
      <xdr:colOff>38100</xdr:colOff>
      <xdr:row>66</xdr:row>
      <xdr:rowOff>38100</xdr:rowOff>
    </xdr:from>
    <xdr:ext cx="4581525" cy="723900"/>
    <xdr:pic>
      <xdr:nvPicPr>
        <xdr:cNvPr id="11" name="Рисунок 10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4648200" y="6410325"/>
          <a:ext cx="4581525" cy="7239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</xdr:colOff>
      <xdr:row>99</xdr:row>
      <xdr:rowOff>28576</xdr:rowOff>
    </xdr:from>
    <xdr:ext cx="4600574" cy="733424"/>
    <xdr:pic>
      <xdr:nvPicPr>
        <xdr:cNvPr id="12" name="Рисунок 11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1" y="12630151"/>
          <a:ext cx="4600574" cy="7334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16</xdr:col>
      <xdr:colOff>38100</xdr:colOff>
      <xdr:row>99</xdr:row>
      <xdr:rowOff>38100</xdr:rowOff>
    </xdr:from>
    <xdr:ext cx="4581525" cy="723900"/>
    <xdr:pic>
      <xdr:nvPicPr>
        <xdr:cNvPr id="13" name="Рисунок 12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4648200" y="12639675"/>
          <a:ext cx="4581525" cy="7239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</xdr:colOff>
      <xdr:row>132</xdr:row>
      <xdr:rowOff>28576</xdr:rowOff>
    </xdr:from>
    <xdr:ext cx="4600574" cy="733424"/>
    <xdr:pic>
      <xdr:nvPicPr>
        <xdr:cNvPr id="14" name="Рисунок 13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1" y="18840451"/>
          <a:ext cx="4600574" cy="7334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16</xdr:col>
      <xdr:colOff>38100</xdr:colOff>
      <xdr:row>132</xdr:row>
      <xdr:rowOff>38100</xdr:rowOff>
    </xdr:from>
    <xdr:ext cx="4581525" cy="723900"/>
    <xdr:pic>
      <xdr:nvPicPr>
        <xdr:cNvPr id="15" name="Рисунок 14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4648200" y="18849975"/>
          <a:ext cx="4581525" cy="7239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</xdr:colOff>
      <xdr:row>165</xdr:row>
      <xdr:rowOff>28576</xdr:rowOff>
    </xdr:from>
    <xdr:ext cx="4600574" cy="733424"/>
    <xdr:pic>
      <xdr:nvPicPr>
        <xdr:cNvPr id="16" name="Рисунок 15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1" y="25050751"/>
          <a:ext cx="4600574" cy="7334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16</xdr:col>
      <xdr:colOff>38100</xdr:colOff>
      <xdr:row>165</xdr:row>
      <xdr:rowOff>38100</xdr:rowOff>
    </xdr:from>
    <xdr:ext cx="4610100" cy="723900"/>
    <xdr:pic>
      <xdr:nvPicPr>
        <xdr:cNvPr id="17" name="Рисунок 16" descr="ЗОЛОТОЙ_EMC_бланк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99"/>
        <a:stretch/>
      </xdr:blipFill>
      <xdr:spPr bwMode="auto">
        <a:xfrm>
          <a:off x="4657725" y="33127950"/>
          <a:ext cx="4610100" cy="72390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9</xdr:col>
      <xdr:colOff>9525</xdr:colOff>
      <xdr:row>28</xdr:row>
      <xdr:rowOff>0</xdr:rowOff>
    </xdr:from>
    <xdr:to>
      <xdr:col>10</xdr:col>
      <xdr:colOff>390525</xdr:colOff>
      <xdr:row>28</xdr:row>
      <xdr:rowOff>0</xdr:rowOff>
    </xdr:to>
    <xdr:cxnSp macro="">
      <xdr:nvCxnSpPr>
        <xdr:cNvPr id="19" name="Прямая соединительная линия 18"/>
        <xdr:cNvCxnSpPr/>
      </xdr:nvCxnSpPr>
      <xdr:spPr>
        <a:xfrm>
          <a:off x="2276475" y="6038850"/>
          <a:ext cx="1085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28</xdr:row>
      <xdr:rowOff>0</xdr:rowOff>
    </xdr:from>
    <xdr:to>
      <xdr:col>27</xdr:col>
      <xdr:colOff>266700</xdr:colOff>
      <xdr:row>28</xdr:row>
      <xdr:rowOff>0</xdr:rowOff>
    </xdr:to>
    <xdr:cxnSp macro="">
      <xdr:nvCxnSpPr>
        <xdr:cNvPr id="20" name="Прямая соединительная линия 19"/>
        <xdr:cNvCxnSpPr/>
      </xdr:nvCxnSpPr>
      <xdr:spPr>
        <a:xfrm>
          <a:off x="7048500" y="6038850"/>
          <a:ext cx="10382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193</xdr:row>
      <xdr:rowOff>0</xdr:rowOff>
    </xdr:from>
    <xdr:to>
      <xdr:col>10</xdr:col>
      <xdr:colOff>381000</xdr:colOff>
      <xdr:row>193</xdr:row>
      <xdr:rowOff>0</xdr:rowOff>
    </xdr:to>
    <xdr:cxnSp macro="">
      <xdr:nvCxnSpPr>
        <xdr:cNvPr id="23" name="Прямая соединительная линия 22"/>
        <xdr:cNvCxnSpPr/>
      </xdr:nvCxnSpPr>
      <xdr:spPr>
        <a:xfrm>
          <a:off x="2266950" y="37328475"/>
          <a:ext cx="1085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193</xdr:row>
      <xdr:rowOff>0</xdr:rowOff>
    </xdr:from>
    <xdr:to>
      <xdr:col>27</xdr:col>
      <xdr:colOff>219075</xdr:colOff>
      <xdr:row>193</xdr:row>
      <xdr:rowOff>0</xdr:rowOff>
    </xdr:to>
    <xdr:cxnSp macro="">
      <xdr:nvCxnSpPr>
        <xdr:cNvPr id="25" name="Прямая соединительная линия 24"/>
        <xdr:cNvCxnSpPr/>
      </xdr:nvCxnSpPr>
      <xdr:spPr>
        <a:xfrm>
          <a:off x="7105650" y="37328475"/>
          <a:ext cx="933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160</xdr:row>
      <xdr:rowOff>0</xdr:rowOff>
    </xdr:from>
    <xdr:to>
      <xdr:col>10</xdr:col>
      <xdr:colOff>381000</xdr:colOff>
      <xdr:row>160</xdr:row>
      <xdr:rowOff>0</xdr:rowOff>
    </xdr:to>
    <xdr:cxnSp macro="">
      <xdr:nvCxnSpPr>
        <xdr:cNvPr id="28" name="Прямая соединительная линия 27"/>
        <xdr:cNvCxnSpPr/>
      </xdr:nvCxnSpPr>
      <xdr:spPr>
        <a:xfrm>
          <a:off x="2266950" y="31070550"/>
          <a:ext cx="1085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127</xdr:row>
      <xdr:rowOff>0</xdr:rowOff>
    </xdr:from>
    <xdr:to>
      <xdr:col>10</xdr:col>
      <xdr:colOff>381000</xdr:colOff>
      <xdr:row>127</xdr:row>
      <xdr:rowOff>0</xdr:rowOff>
    </xdr:to>
    <xdr:cxnSp macro="">
      <xdr:nvCxnSpPr>
        <xdr:cNvPr id="30" name="Прямая соединительная линия 29"/>
        <xdr:cNvCxnSpPr/>
      </xdr:nvCxnSpPr>
      <xdr:spPr>
        <a:xfrm>
          <a:off x="2266950" y="24812625"/>
          <a:ext cx="1085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94</xdr:row>
      <xdr:rowOff>0</xdr:rowOff>
    </xdr:from>
    <xdr:to>
      <xdr:col>10</xdr:col>
      <xdr:colOff>381000</xdr:colOff>
      <xdr:row>94</xdr:row>
      <xdr:rowOff>0</xdr:rowOff>
    </xdr:to>
    <xdr:cxnSp macro="">
      <xdr:nvCxnSpPr>
        <xdr:cNvPr id="31" name="Прямая соединительная линия 30"/>
        <xdr:cNvCxnSpPr/>
      </xdr:nvCxnSpPr>
      <xdr:spPr>
        <a:xfrm>
          <a:off x="2266950" y="18554700"/>
          <a:ext cx="1085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61</xdr:row>
      <xdr:rowOff>0</xdr:rowOff>
    </xdr:from>
    <xdr:to>
      <xdr:col>10</xdr:col>
      <xdr:colOff>381000</xdr:colOff>
      <xdr:row>61</xdr:row>
      <xdr:rowOff>0</xdr:rowOff>
    </xdr:to>
    <xdr:cxnSp macro="">
      <xdr:nvCxnSpPr>
        <xdr:cNvPr id="32" name="Прямая соединительная линия 31"/>
        <xdr:cNvCxnSpPr/>
      </xdr:nvCxnSpPr>
      <xdr:spPr>
        <a:xfrm>
          <a:off x="2266950" y="12296775"/>
          <a:ext cx="1085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61</xdr:row>
      <xdr:rowOff>0</xdr:rowOff>
    </xdr:from>
    <xdr:to>
      <xdr:col>27</xdr:col>
      <xdr:colOff>266700</xdr:colOff>
      <xdr:row>61</xdr:row>
      <xdr:rowOff>1</xdr:rowOff>
    </xdr:to>
    <xdr:cxnSp macro="">
      <xdr:nvCxnSpPr>
        <xdr:cNvPr id="34" name="Прямая соединительная линия 33"/>
        <xdr:cNvCxnSpPr/>
      </xdr:nvCxnSpPr>
      <xdr:spPr>
        <a:xfrm flipV="1">
          <a:off x="7105650" y="12296775"/>
          <a:ext cx="98107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94</xdr:row>
      <xdr:rowOff>0</xdr:rowOff>
    </xdr:from>
    <xdr:to>
      <xdr:col>27</xdr:col>
      <xdr:colOff>266700</xdr:colOff>
      <xdr:row>94</xdr:row>
      <xdr:rowOff>1</xdr:rowOff>
    </xdr:to>
    <xdr:cxnSp macro="">
      <xdr:nvCxnSpPr>
        <xdr:cNvPr id="38" name="Прямая соединительная линия 37"/>
        <xdr:cNvCxnSpPr/>
      </xdr:nvCxnSpPr>
      <xdr:spPr>
        <a:xfrm flipV="1">
          <a:off x="7105650" y="18554700"/>
          <a:ext cx="98107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127</xdr:row>
      <xdr:rowOff>0</xdr:rowOff>
    </xdr:from>
    <xdr:to>
      <xdr:col>27</xdr:col>
      <xdr:colOff>266700</xdr:colOff>
      <xdr:row>127</xdr:row>
      <xdr:rowOff>1</xdr:rowOff>
    </xdr:to>
    <xdr:cxnSp macro="">
      <xdr:nvCxnSpPr>
        <xdr:cNvPr id="39" name="Прямая соединительная линия 38"/>
        <xdr:cNvCxnSpPr/>
      </xdr:nvCxnSpPr>
      <xdr:spPr>
        <a:xfrm flipV="1">
          <a:off x="7105650" y="24812625"/>
          <a:ext cx="98107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160</xdr:row>
      <xdr:rowOff>0</xdr:rowOff>
    </xdr:from>
    <xdr:to>
      <xdr:col>27</xdr:col>
      <xdr:colOff>266700</xdr:colOff>
      <xdr:row>160</xdr:row>
      <xdr:rowOff>1</xdr:rowOff>
    </xdr:to>
    <xdr:cxnSp macro="">
      <xdr:nvCxnSpPr>
        <xdr:cNvPr id="40" name="Прямая соединительная линия 39"/>
        <xdr:cNvCxnSpPr/>
      </xdr:nvCxnSpPr>
      <xdr:spPr>
        <a:xfrm flipV="1">
          <a:off x="7105650" y="31070550"/>
          <a:ext cx="98107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104775</xdr:colOff>
      <xdr:row>193</xdr:row>
      <xdr:rowOff>0</xdr:rowOff>
    </xdr:from>
    <xdr:to>
      <xdr:col>31</xdr:col>
      <xdr:colOff>85725</xdr:colOff>
      <xdr:row>193</xdr:row>
      <xdr:rowOff>1</xdr:rowOff>
    </xdr:to>
    <xdr:cxnSp macro="">
      <xdr:nvCxnSpPr>
        <xdr:cNvPr id="41" name="Прямая соединительная линия 40"/>
        <xdr:cNvCxnSpPr/>
      </xdr:nvCxnSpPr>
      <xdr:spPr>
        <a:xfrm>
          <a:off x="8210550" y="37328475"/>
          <a:ext cx="876300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104775</xdr:colOff>
      <xdr:row>160</xdr:row>
      <xdr:rowOff>0</xdr:rowOff>
    </xdr:from>
    <xdr:to>
      <xdr:col>30</xdr:col>
      <xdr:colOff>266700</xdr:colOff>
      <xdr:row>160</xdr:row>
      <xdr:rowOff>1</xdr:rowOff>
    </xdr:to>
    <xdr:cxnSp macro="">
      <xdr:nvCxnSpPr>
        <xdr:cNvPr id="43" name="Прямая соединительная линия 42"/>
        <xdr:cNvCxnSpPr/>
      </xdr:nvCxnSpPr>
      <xdr:spPr>
        <a:xfrm>
          <a:off x="8210550" y="31070550"/>
          <a:ext cx="7715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85725</xdr:colOff>
      <xdr:row>127</xdr:row>
      <xdr:rowOff>0</xdr:rowOff>
    </xdr:from>
    <xdr:to>
      <xdr:col>30</xdr:col>
      <xdr:colOff>247650</xdr:colOff>
      <xdr:row>127</xdr:row>
      <xdr:rowOff>1</xdr:rowOff>
    </xdr:to>
    <xdr:cxnSp macro="">
      <xdr:nvCxnSpPr>
        <xdr:cNvPr id="45" name="Прямая соединительная линия 44"/>
        <xdr:cNvCxnSpPr/>
      </xdr:nvCxnSpPr>
      <xdr:spPr>
        <a:xfrm>
          <a:off x="8191500" y="24812625"/>
          <a:ext cx="7715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76200</xdr:colOff>
      <xdr:row>94</xdr:row>
      <xdr:rowOff>0</xdr:rowOff>
    </xdr:from>
    <xdr:to>
      <xdr:col>30</xdr:col>
      <xdr:colOff>238125</xdr:colOff>
      <xdr:row>94</xdr:row>
      <xdr:rowOff>1</xdr:rowOff>
    </xdr:to>
    <xdr:cxnSp macro="">
      <xdr:nvCxnSpPr>
        <xdr:cNvPr id="46" name="Прямая соединительная линия 45"/>
        <xdr:cNvCxnSpPr/>
      </xdr:nvCxnSpPr>
      <xdr:spPr>
        <a:xfrm>
          <a:off x="8181975" y="18554700"/>
          <a:ext cx="7715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85725</xdr:colOff>
      <xdr:row>61</xdr:row>
      <xdr:rowOff>0</xdr:rowOff>
    </xdr:from>
    <xdr:to>
      <xdr:col>30</xdr:col>
      <xdr:colOff>247650</xdr:colOff>
      <xdr:row>61</xdr:row>
      <xdr:rowOff>1</xdr:rowOff>
    </xdr:to>
    <xdr:cxnSp macro="">
      <xdr:nvCxnSpPr>
        <xdr:cNvPr id="47" name="Прямая соединительная линия 46"/>
        <xdr:cNvCxnSpPr/>
      </xdr:nvCxnSpPr>
      <xdr:spPr>
        <a:xfrm>
          <a:off x="8191500" y="12296775"/>
          <a:ext cx="7715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</xdr:colOff>
      <xdr:row>28</xdr:row>
      <xdr:rowOff>0</xdr:rowOff>
    </xdr:from>
    <xdr:to>
      <xdr:col>30</xdr:col>
      <xdr:colOff>219075</xdr:colOff>
      <xdr:row>28</xdr:row>
      <xdr:rowOff>1</xdr:rowOff>
    </xdr:to>
    <xdr:cxnSp macro="">
      <xdr:nvCxnSpPr>
        <xdr:cNvPr id="48" name="Прямая соединительная линия 47"/>
        <xdr:cNvCxnSpPr/>
      </xdr:nvCxnSpPr>
      <xdr:spPr>
        <a:xfrm>
          <a:off x="8162925" y="6038850"/>
          <a:ext cx="7715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28</xdr:row>
      <xdr:rowOff>0</xdr:rowOff>
    </xdr:from>
    <xdr:to>
      <xdr:col>13</xdr:col>
      <xdr:colOff>257175</xdr:colOff>
      <xdr:row>28</xdr:row>
      <xdr:rowOff>1</xdr:rowOff>
    </xdr:to>
    <xdr:cxnSp macro="">
      <xdr:nvCxnSpPr>
        <xdr:cNvPr id="49" name="Прямая соединительная линия 48"/>
        <xdr:cNvCxnSpPr/>
      </xdr:nvCxnSpPr>
      <xdr:spPr>
        <a:xfrm>
          <a:off x="3476625" y="6038850"/>
          <a:ext cx="7715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61</xdr:row>
      <xdr:rowOff>0</xdr:rowOff>
    </xdr:from>
    <xdr:to>
      <xdr:col>13</xdr:col>
      <xdr:colOff>247650</xdr:colOff>
      <xdr:row>61</xdr:row>
      <xdr:rowOff>1</xdr:rowOff>
    </xdr:to>
    <xdr:cxnSp macro="">
      <xdr:nvCxnSpPr>
        <xdr:cNvPr id="50" name="Прямая соединительная линия 49"/>
        <xdr:cNvCxnSpPr/>
      </xdr:nvCxnSpPr>
      <xdr:spPr>
        <a:xfrm>
          <a:off x="3467100" y="12296775"/>
          <a:ext cx="7715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94</xdr:row>
      <xdr:rowOff>0</xdr:rowOff>
    </xdr:from>
    <xdr:to>
      <xdr:col>13</xdr:col>
      <xdr:colOff>266700</xdr:colOff>
      <xdr:row>94</xdr:row>
      <xdr:rowOff>1</xdr:rowOff>
    </xdr:to>
    <xdr:cxnSp macro="">
      <xdr:nvCxnSpPr>
        <xdr:cNvPr id="51" name="Прямая соединительная линия 50"/>
        <xdr:cNvCxnSpPr/>
      </xdr:nvCxnSpPr>
      <xdr:spPr>
        <a:xfrm>
          <a:off x="3486150" y="18554700"/>
          <a:ext cx="7715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127</xdr:row>
      <xdr:rowOff>0</xdr:rowOff>
    </xdr:from>
    <xdr:to>
      <xdr:col>13</xdr:col>
      <xdr:colOff>247650</xdr:colOff>
      <xdr:row>127</xdr:row>
      <xdr:rowOff>1</xdr:rowOff>
    </xdr:to>
    <xdr:cxnSp macro="">
      <xdr:nvCxnSpPr>
        <xdr:cNvPr id="53" name="Прямая соединительная линия 52"/>
        <xdr:cNvCxnSpPr/>
      </xdr:nvCxnSpPr>
      <xdr:spPr>
        <a:xfrm>
          <a:off x="3467100" y="24812625"/>
          <a:ext cx="7715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160</xdr:row>
      <xdr:rowOff>0</xdr:rowOff>
    </xdr:from>
    <xdr:to>
      <xdr:col>14</xdr:col>
      <xdr:colOff>0</xdr:colOff>
      <xdr:row>160</xdr:row>
      <xdr:rowOff>1</xdr:rowOff>
    </xdr:to>
    <xdr:cxnSp macro="">
      <xdr:nvCxnSpPr>
        <xdr:cNvPr id="54" name="Прямая соединительная линия 53"/>
        <xdr:cNvCxnSpPr/>
      </xdr:nvCxnSpPr>
      <xdr:spPr>
        <a:xfrm>
          <a:off x="3495675" y="31070550"/>
          <a:ext cx="7715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193</xdr:row>
      <xdr:rowOff>0</xdr:rowOff>
    </xdr:from>
    <xdr:to>
      <xdr:col>13</xdr:col>
      <xdr:colOff>266700</xdr:colOff>
      <xdr:row>193</xdr:row>
      <xdr:rowOff>1</xdr:rowOff>
    </xdr:to>
    <xdr:cxnSp macro="">
      <xdr:nvCxnSpPr>
        <xdr:cNvPr id="55" name="Прямая соединительная линия 54"/>
        <xdr:cNvCxnSpPr/>
      </xdr:nvCxnSpPr>
      <xdr:spPr>
        <a:xfrm>
          <a:off x="3486150" y="37328475"/>
          <a:ext cx="7715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91587</xdr:colOff>
      <xdr:row>1</xdr:row>
      <xdr:rowOff>19050</xdr:rowOff>
    </xdr:from>
    <xdr:to>
      <xdr:col>1</xdr:col>
      <xdr:colOff>619907</xdr:colOff>
      <xdr:row>1</xdr:row>
      <xdr:rowOff>304800</xdr:rowOff>
    </xdr:to>
    <xdr:pic>
      <xdr:nvPicPr>
        <xdr:cNvPr id="4" name="Рисунок 3" descr="ЗОЛОТОЙ_EMC_бланк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91587" y="268165"/>
          <a:ext cx="960608" cy="28575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66675</xdr:colOff>
      <xdr:row>37</xdr:row>
      <xdr:rowOff>28575</xdr:rowOff>
    </xdr:from>
    <xdr:ext cx="937896" cy="276225"/>
    <xdr:pic>
      <xdr:nvPicPr>
        <xdr:cNvPr id="5" name="Рисунок 4" descr="ЗОЛОТОЙ_EMC_бланк"/>
        <xdr:cNvPicPr/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66675" y="7639050"/>
          <a:ext cx="937896" cy="2762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66675</xdr:colOff>
      <xdr:row>70</xdr:row>
      <xdr:rowOff>28575</xdr:rowOff>
    </xdr:from>
    <xdr:ext cx="937896" cy="276225"/>
    <xdr:pic>
      <xdr:nvPicPr>
        <xdr:cNvPr id="6" name="Рисунок 5" descr="ЗОЛОТОЙ_EMC_бланк"/>
        <xdr:cNvPicPr/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66675" y="7639050"/>
          <a:ext cx="937896" cy="2762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38100</xdr:colOff>
      <xdr:row>105</xdr:row>
      <xdr:rowOff>28575</xdr:rowOff>
    </xdr:from>
    <xdr:ext cx="937896" cy="276225"/>
    <xdr:pic>
      <xdr:nvPicPr>
        <xdr:cNvPr id="7" name="Рисунок 6" descr="ЗОЛОТОЙ_EMC_бланк"/>
        <xdr:cNvPicPr/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8100" y="22259925"/>
          <a:ext cx="937896" cy="2762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38100</xdr:colOff>
      <xdr:row>140</xdr:row>
      <xdr:rowOff>28575</xdr:rowOff>
    </xdr:from>
    <xdr:ext cx="937896" cy="276225"/>
    <xdr:pic>
      <xdr:nvPicPr>
        <xdr:cNvPr id="8" name="Рисунок 7" descr="ЗОЛОТОЙ_EMC_бланк"/>
        <xdr:cNvPicPr/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8100" y="22259925"/>
          <a:ext cx="937896" cy="27622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24</xdr:col>
      <xdr:colOff>0</xdr:colOff>
      <xdr:row>7</xdr:row>
      <xdr:rowOff>190500</xdr:rowOff>
    </xdr:from>
    <xdr:to>
      <xdr:col>24</xdr:col>
      <xdr:colOff>304796</xdr:colOff>
      <xdr:row>8</xdr:row>
      <xdr:rowOff>1</xdr:rowOff>
    </xdr:to>
    <xdr:cxnSp macro="">
      <xdr:nvCxnSpPr>
        <xdr:cNvPr id="19" name="Прямая со стрелкой 18"/>
        <xdr:cNvCxnSpPr/>
      </xdr:nvCxnSpPr>
      <xdr:spPr>
        <a:xfrm flipH="1">
          <a:off x="11858625" y="1779984"/>
          <a:ext cx="304796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10</xdr:row>
      <xdr:rowOff>112059</xdr:rowOff>
    </xdr:from>
    <xdr:to>
      <xdr:col>24</xdr:col>
      <xdr:colOff>304796</xdr:colOff>
      <xdr:row>10</xdr:row>
      <xdr:rowOff>112060</xdr:rowOff>
    </xdr:to>
    <xdr:cxnSp macro="">
      <xdr:nvCxnSpPr>
        <xdr:cNvPr id="21" name="Прямая со стрелкой 20"/>
        <xdr:cNvCxnSpPr/>
      </xdr:nvCxnSpPr>
      <xdr:spPr>
        <a:xfrm flipH="1">
          <a:off x="11867029" y="2218765"/>
          <a:ext cx="304796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198606</xdr:rowOff>
    </xdr:from>
    <xdr:to>
      <xdr:col>24</xdr:col>
      <xdr:colOff>304796</xdr:colOff>
      <xdr:row>6</xdr:row>
      <xdr:rowOff>1</xdr:rowOff>
    </xdr:to>
    <xdr:cxnSp macro="">
      <xdr:nvCxnSpPr>
        <xdr:cNvPr id="22" name="Прямая со стрелкой 21"/>
        <xdr:cNvCxnSpPr/>
      </xdr:nvCxnSpPr>
      <xdr:spPr>
        <a:xfrm flipH="1">
          <a:off x="11851532" y="1386191"/>
          <a:ext cx="304796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</xdr:row>
      <xdr:rowOff>0</xdr:rowOff>
    </xdr:from>
    <xdr:to>
      <xdr:col>24</xdr:col>
      <xdr:colOff>304796</xdr:colOff>
      <xdr:row>4</xdr:row>
      <xdr:rowOff>1</xdr:rowOff>
    </xdr:to>
    <xdr:cxnSp macro="">
      <xdr:nvCxnSpPr>
        <xdr:cNvPr id="23" name="Прямая со стрелкой 22"/>
        <xdr:cNvCxnSpPr/>
      </xdr:nvCxnSpPr>
      <xdr:spPr>
        <a:xfrm flipH="1">
          <a:off x="11851532" y="988979"/>
          <a:ext cx="304796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0</xdr:colOff>
          <xdr:row>501</xdr:row>
          <xdr:rowOff>28575</xdr:rowOff>
        </xdr:from>
        <xdr:to>
          <xdr:col>59</xdr:col>
          <xdr:colOff>85725</xdr:colOff>
          <xdr:row>501</xdr:row>
          <xdr:rowOff>428625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66675</xdr:colOff>
          <xdr:row>500</xdr:row>
          <xdr:rowOff>9525</xdr:rowOff>
        </xdr:from>
        <xdr:to>
          <xdr:col>59</xdr:col>
          <xdr:colOff>47625</xdr:colOff>
          <xdr:row>501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35263</xdr:colOff>
      <xdr:row>150</xdr:row>
      <xdr:rowOff>34047</xdr:rowOff>
    </xdr:from>
    <xdr:to>
      <xdr:col>12</xdr:col>
      <xdr:colOff>49233</xdr:colOff>
      <xdr:row>150</xdr:row>
      <xdr:rowOff>300747</xdr:rowOff>
    </xdr:to>
    <xdr:pic>
      <xdr:nvPicPr>
        <xdr:cNvPr id="2" name="Рисунок 1" descr="ЗОЛОТОЙ_EMC_бланк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49588" y="31971372"/>
          <a:ext cx="956945" cy="266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3</xdr:col>
      <xdr:colOff>19050</xdr:colOff>
      <xdr:row>198</xdr:row>
      <xdr:rowOff>19050</xdr:rowOff>
    </xdr:from>
    <xdr:ext cx="956945" cy="285750"/>
    <xdr:pic>
      <xdr:nvPicPr>
        <xdr:cNvPr id="3" name="Рисунок 2" descr="ЗОЛОТОЙ_EMC_бланк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33375" y="42500550"/>
          <a:ext cx="956945" cy="2857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19050</xdr:colOff>
      <xdr:row>198</xdr:row>
      <xdr:rowOff>19050</xdr:rowOff>
    </xdr:from>
    <xdr:ext cx="921646" cy="285750"/>
    <xdr:pic>
      <xdr:nvPicPr>
        <xdr:cNvPr id="4" name="Рисунок 3" descr="ЗОЛОТОЙ_EMC_бланк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33375" y="42500550"/>
          <a:ext cx="921646" cy="2857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19050</xdr:colOff>
      <xdr:row>198</xdr:row>
      <xdr:rowOff>32657</xdr:rowOff>
    </xdr:from>
    <xdr:ext cx="921646" cy="272143"/>
    <xdr:pic>
      <xdr:nvPicPr>
        <xdr:cNvPr id="5" name="Рисунок 4" descr="ЗОЛОТОЙ_EMC_бланк"/>
        <xdr:cNvPicPr/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33375" y="42514157"/>
          <a:ext cx="921646" cy="27214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19050</xdr:colOff>
      <xdr:row>235</xdr:row>
      <xdr:rowOff>28372</xdr:rowOff>
    </xdr:from>
    <xdr:ext cx="921646" cy="276428"/>
    <xdr:pic>
      <xdr:nvPicPr>
        <xdr:cNvPr id="6" name="Рисунок 5" descr="ЗОЛОТОЙ_EMC_бланк"/>
        <xdr:cNvPicPr/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33375" y="53111197"/>
          <a:ext cx="921646" cy="27642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19050</xdr:colOff>
      <xdr:row>285</xdr:row>
      <xdr:rowOff>32656</xdr:rowOff>
    </xdr:from>
    <xdr:ext cx="921646" cy="272143"/>
    <xdr:pic>
      <xdr:nvPicPr>
        <xdr:cNvPr id="7" name="Рисунок 6" descr="ЗОЛОТОЙ_EMC_бланк"/>
        <xdr:cNvPicPr/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33375" y="63669181"/>
          <a:ext cx="921646" cy="27214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19050</xdr:colOff>
      <xdr:row>337</xdr:row>
      <xdr:rowOff>32656</xdr:rowOff>
    </xdr:from>
    <xdr:ext cx="921646" cy="272143"/>
    <xdr:pic>
      <xdr:nvPicPr>
        <xdr:cNvPr id="8" name="Рисунок 7" descr="ЗОЛОТОЙ_EMC_бланк"/>
        <xdr:cNvPicPr/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33375" y="74289556"/>
          <a:ext cx="921646" cy="27214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19050</xdr:colOff>
      <xdr:row>391</xdr:row>
      <xdr:rowOff>19050</xdr:rowOff>
    </xdr:from>
    <xdr:ext cx="921646" cy="285750"/>
    <xdr:pic>
      <xdr:nvPicPr>
        <xdr:cNvPr id="9" name="Рисунок 8" descr="ЗОЛОТОЙ_EMC_бланк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33375" y="84963000"/>
          <a:ext cx="921646" cy="2857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19050</xdr:colOff>
      <xdr:row>391</xdr:row>
      <xdr:rowOff>27214</xdr:rowOff>
    </xdr:from>
    <xdr:ext cx="921646" cy="277586"/>
    <xdr:pic>
      <xdr:nvPicPr>
        <xdr:cNvPr id="10" name="Рисунок 9" descr="ЗОЛОТОЙ_EMC_бланк"/>
        <xdr:cNvPicPr/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33375" y="84971164"/>
          <a:ext cx="921646" cy="2775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29254</xdr:colOff>
      <xdr:row>447</xdr:row>
      <xdr:rowOff>36059</xdr:rowOff>
    </xdr:from>
    <xdr:ext cx="921646" cy="272143"/>
    <xdr:pic>
      <xdr:nvPicPr>
        <xdr:cNvPr id="11" name="Рисунок 10" descr="ЗОЛОТОЙ_EMC_бланк"/>
        <xdr:cNvPicPr/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43579" y="95495609"/>
          <a:ext cx="921646" cy="272143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1</xdr:col>
      <xdr:colOff>90488</xdr:colOff>
      <xdr:row>1</xdr:row>
      <xdr:rowOff>25003</xdr:rowOff>
    </xdr:from>
    <xdr:to>
      <xdr:col>11</xdr:col>
      <xdr:colOff>3604</xdr:colOff>
      <xdr:row>1</xdr:row>
      <xdr:rowOff>324970</xdr:rowOff>
    </xdr:to>
    <xdr:pic>
      <xdr:nvPicPr>
        <xdr:cNvPr id="12" name="Рисунок 11" descr="ЗОЛОТОЙ_EMC_бланк"/>
        <xdr:cNvPicPr/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195263" y="272653"/>
          <a:ext cx="960866" cy="299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3</xdr:col>
      <xdr:colOff>19050</xdr:colOff>
      <xdr:row>102</xdr:row>
      <xdr:rowOff>43542</xdr:rowOff>
    </xdr:from>
    <xdr:ext cx="921646" cy="261257"/>
    <xdr:pic>
      <xdr:nvPicPr>
        <xdr:cNvPr id="13" name="Рисунок 12" descr="ЗОЛОТОЙ_EMC_бланк"/>
        <xdr:cNvPicPr/>
      </xdr:nvPicPr>
      <xdr:blipFill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33375" y="21427167"/>
          <a:ext cx="921646" cy="2612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45326</xdr:colOff>
      <xdr:row>48</xdr:row>
      <xdr:rowOff>32188</xdr:rowOff>
    </xdr:from>
    <xdr:ext cx="956945" cy="285750"/>
    <xdr:pic>
      <xdr:nvPicPr>
        <xdr:cNvPr id="14" name="Рисунок 13" descr="ЗОЛОТОЙ_EMC_бланк"/>
        <xdr:cNvPicPr/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60636" y="10792154"/>
          <a:ext cx="956945" cy="2857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28289</xdr:colOff>
      <xdr:row>492</xdr:row>
      <xdr:rowOff>23276</xdr:rowOff>
    </xdr:from>
    <xdr:ext cx="907203" cy="284965"/>
    <xdr:pic>
      <xdr:nvPicPr>
        <xdr:cNvPr id="15" name="Рисунок 14" descr="ЗОЛОТОЙ_EMC_бланк"/>
        <xdr:cNvPicPr/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42614" y="105941276"/>
          <a:ext cx="907203" cy="28496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37419</xdr:colOff>
      <xdr:row>530</xdr:row>
      <xdr:rowOff>23813</xdr:rowOff>
    </xdr:from>
    <xdr:ext cx="907203" cy="284965"/>
    <xdr:pic>
      <xdr:nvPicPr>
        <xdr:cNvPr id="16" name="Рисунок 15" descr="ЗОЛОТОЙ_EMC_бланк"/>
        <xdr:cNvPicPr/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68" t="17419" r="63991" b="17419"/>
        <a:stretch>
          <a:fillRect/>
        </a:stretch>
      </xdr:blipFill>
      <xdr:spPr bwMode="auto">
        <a:xfrm>
          <a:off x="351744" y="116409788"/>
          <a:ext cx="907203" cy="28496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48</xdr:col>
      <xdr:colOff>84117</xdr:colOff>
      <xdr:row>542</xdr:row>
      <xdr:rowOff>47284</xdr:rowOff>
    </xdr:from>
    <xdr:to>
      <xdr:col>50</xdr:col>
      <xdr:colOff>17911</xdr:colOff>
      <xdr:row>542</xdr:row>
      <xdr:rowOff>155284</xdr:rowOff>
    </xdr:to>
    <xdr:sp macro="" textlink="">
      <xdr:nvSpPr>
        <xdr:cNvPr id="17" name="Прямоугольник 16"/>
        <xdr:cNvSpPr/>
      </xdr:nvSpPr>
      <xdr:spPr>
        <a:xfrm>
          <a:off x="5103792" y="118909759"/>
          <a:ext cx="143344" cy="10800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48</xdr:col>
      <xdr:colOff>86591</xdr:colOff>
      <xdr:row>543</xdr:row>
      <xdr:rowOff>45088</xdr:rowOff>
    </xdr:from>
    <xdr:to>
      <xdr:col>50</xdr:col>
      <xdr:colOff>20385</xdr:colOff>
      <xdr:row>543</xdr:row>
      <xdr:rowOff>153088</xdr:rowOff>
    </xdr:to>
    <xdr:sp macro="" textlink="">
      <xdr:nvSpPr>
        <xdr:cNvPr id="18" name="Прямоугольник 17"/>
        <xdr:cNvSpPr/>
      </xdr:nvSpPr>
      <xdr:spPr>
        <a:xfrm>
          <a:off x="5106266" y="119098063"/>
          <a:ext cx="143344" cy="10800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48</xdr:col>
      <xdr:colOff>89065</xdr:colOff>
      <xdr:row>544</xdr:row>
      <xdr:rowOff>42613</xdr:rowOff>
    </xdr:from>
    <xdr:to>
      <xdr:col>50</xdr:col>
      <xdr:colOff>22859</xdr:colOff>
      <xdr:row>544</xdr:row>
      <xdr:rowOff>150613</xdr:rowOff>
    </xdr:to>
    <xdr:sp macro="" textlink="">
      <xdr:nvSpPr>
        <xdr:cNvPr id="19" name="Прямоугольник 18"/>
        <xdr:cNvSpPr/>
      </xdr:nvSpPr>
      <xdr:spPr>
        <a:xfrm>
          <a:off x="5108740" y="119286088"/>
          <a:ext cx="143344" cy="10800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55</xdr:col>
      <xdr:colOff>80652</xdr:colOff>
      <xdr:row>542</xdr:row>
      <xdr:rowOff>43542</xdr:rowOff>
    </xdr:from>
    <xdr:to>
      <xdr:col>56</xdr:col>
      <xdr:colOff>137554</xdr:colOff>
      <xdr:row>542</xdr:row>
      <xdr:rowOff>151542</xdr:rowOff>
    </xdr:to>
    <xdr:sp macro="" textlink="">
      <xdr:nvSpPr>
        <xdr:cNvPr id="20" name="Прямоугольник 19"/>
        <xdr:cNvSpPr/>
      </xdr:nvSpPr>
      <xdr:spPr>
        <a:xfrm>
          <a:off x="5833752" y="118906017"/>
          <a:ext cx="142627" cy="10800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55</xdr:col>
      <xdr:colOff>79847</xdr:colOff>
      <xdr:row>543</xdr:row>
      <xdr:rowOff>49974</xdr:rowOff>
    </xdr:from>
    <xdr:to>
      <xdr:col>56</xdr:col>
      <xdr:colOff>136749</xdr:colOff>
      <xdr:row>543</xdr:row>
      <xdr:rowOff>157974</xdr:rowOff>
    </xdr:to>
    <xdr:sp macro="" textlink="">
      <xdr:nvSpPr>
        <xdr:cNvPr id="21" name="Прямоугольник 20"/>
        <xdr:cNvSpPr/>
      </xdr:nvSpPr>
      <xdr:spPr>
        <a:xfrm>
          <a:off x="5832947" y="119102949"/>
          <a:ext cx="142627" cy="10800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55</xdr:col>
      <xdr:colOff>81643</xdr:colOff>
      <xdr:row>544</xdr:row>
      <xdr:rowOff>47005</xdr:rowOff>
    </xdr:from>
    <xdr:to>
      <xdr:col>56</xdr:col>
      <xdr:colOff>138545</xdr:colOff>
      <xdr:row>544</xdr:row>
      <xdr:rowOff>155005</xdr:rowOff>
    </xdr:to>
    <xdr:sp macro="" textlink="">
      <xdr:nvSpPr>
        <xdr:cNvPr id="22" name="Прямоугольник 21"/>
        <xdr:cNvSpPr/>
      </xdr:nvSpPr>
      <xdr:spPr>
        <a:xfrm>
          <a:off x="5834743" y="119290480"/>
          <a:ext cx="142627" cy="10800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54</xdr:col>
          <xdr:colOff>38100</xdr:colOff>
          <xdr:row>502</xdr:row>
          <xdr:rowOff>47625</xdr:rowOff>
        </xdr:from>
        <xdr:to>
          <xdr:col>59</xdr:col>
          <xdr:colOff>142875</xdr:colOff>
          <xdr:row>502</xdr:row>
          <xdr:rowOff>371475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57150</xdr:colOff>
          <xdr:row>503</xdr:row>
          <xdr:rowOff>9525</xdr:rowOff>
        </xdr:from>
        <xdr:to>
          <xdr:col>59</xdr:col>
          <xdr:colOff>0</xdr:colOff>
          <xdr:row>503</xdr:row>
          <xdr:rowOff>438150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76200</xdr:colOff>
          <xdr:row>504</xdr:row>
          <xdr:rowOff>104775</xdr:rowOff>
        </xdr:from>
        <xdr:to>
          <xdr:col>59</xdr:col>
          <xdr:colOff>152400</xdr:colOff>
          <xdr:row>504</xdr:row>
          <xdr:rowOff>285750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85725</xdr:colOff>
          <xdr:row>505</xdr:row>
          <xdr:rowOff>104775</xdr:rowOff>
        </xdr:from>
        <xdr:to>
          <xdr:col>59</xdr:col>
          <xdr:colOff>161925</xdr:colOff>
          <xdr:row>505</xdr:row>
          <xdr:rowOff>285750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95250</xdr:colOff>
          <xdr:row>506</xdr:row>
          <xdr:rowOff>57150</xdr:rowOff>
        </xdr:from>
        <xdr:to>
          <xdr:col>59</xdr:col>
          <xdr:colOff>28575</xdr:colOff>
          <xdr:row>506</xdr:row>
          <xdr:rowOff>381000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53</xdr:col>
      <xdr:colOff>105102</xdr:colOff>
      <xdr:row>507</xdr:row>
      <xdr:rowOff>32844</xdr:rowOff>
    </xdr:from>
    <xdr:to>
      <xdr:col>57</xdr:col>
      <xdr:colOff>72257</xdr:colOff>
      <xdr:row>507</xdr:row>
      <xdr:rowOff>433552</xdr:rowOff>
    </xdr:to>
    <xdr:pic>
      <xdr:nvPicPr>
        <xdr:cNvPr id="30" name="Picture 6"/>
        <xdr:cNvPicPr/>
      </xdr:nvPicPr>
      <xdr:blipFill rotWithShape="1"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1365" r="8158" b="6893"/>
        <a:stretch/>
      </xdr:blipFill>
      <xdr:spPr bwMode="auto">
        <a:xfrm>
          <a:off x="5708430" y="110943258"/>
          <a:ext cx="453259" cy="40070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76200</xdr:colOff>
          <xdr:row>509</xdr:row>
          <xdr:rowOff>76200</xdr:rowOff>
        </xdr:from>
        <xdr:to>
          <xdr:col>59</xdr:col>
          <xdr:colOff>152400</xdr:colOff>
          <xdr:row>509</xdr:row>
          <xdr:rowOff>352425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9525</xdr:colOff>
          <xdr:row>510</xdr:row>
          <xdr:rowOff>47625</xdr:rowOff>
        </xdr:from>
        <xdr:to>
          <xdr:col>58</xdr:col>
          <xdr:colOff>19050</xdr:colOff>
          <xdr:row>510</xdr:row>
          <xdr:rowOff>323850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66675</xdr:colOff>
          <xdr:row>511</xdr:row>
          <xdr:rowOff>57150</xdr:rowOff>
        </xdr:from>
        <xdr:to>
          <xdr:col>59</xdr:col>
          <xdr:colOff>47625</xdr:colOff>
          <xdr:row>511</xdr:row>
          <xdr:rowOff>333375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95250</xdr:colOff>
          <xdr:row>513</xdr:row>
          <xdr:rowOff>57150</xdr:rowOff>
        </xdr:from>
        <xdr:to>
          <xdr:col>60</xdr:col>
          <xdr:colOff>76200</xdr:colOff>
          <xdr:row>513</xdr:row>
          <xdr:rowOff>333375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8.png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12.emf"/><Relationship Id="rId7" Type="http://schemas.openxmlformats.org/officeDocument/2006/relationships/image" Target="../media/image5.png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10.emf"/><Relationship Id="rId25" Type="http://schemas.openxmlformats.org/officeDocument/2006/relationships/image" Target="../media/image14.e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7.png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23" Type="http://schemas.openxmlformats.org/officeDocument/2006/relationships/image" Target="../media/image13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1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6.png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1"/>
  </sheetPr>
  <dimension ref="A2:AG197"/>
  <sheetViews>
    <sheetView view="pageLayout" zoomScaleNormal="100" workbookViewId="0">
      <selection activeCell="Z18" sqref="Z18:AF18"/>
    </sheetView>
  </sheetViews>
  <sheetFormatPr defaultRowHeight="15" x14ac:dyDescent="0.25"/>
  <cols>
    <col min="1" max="1" width="4.5703125" style="8" customWidth="1"/>
    <col min="2" max="2" width="2.7109375" style="8" customWidth="1"/>
    <col min="3" max="3" width="4.85546875" style="8" customWidth="1"/>
    <col min="4" max="4" width="2.85546875" style="8" customWidth="1"/>
    <col min="5" max="5" width="4.5703125" style="8" customWidth="1"/>
    <col min="6" max="6" width="2.85546875" style="8" customWidth="1"/>
    <col min="7" max="7" width="2.5703125" style="8" customWidth="1"/>
    <col min="8" max="8" width="4.5703125" style="8" customWidth="1"/>
    <col min="9" max="9" width="3.5703125" style="8" customWidth="1"/>
    <col min="10" max="10" width="9.85546875" style="8" customWidth="1"/>
    <col min="11" max="11" width="4.42578125" style="8" customWidth="1"/>
    <col min="12" max="12" width="4.28515625" style="8" customWidth="1"/>
    <col min="13" max="14" width="3.85546875" style="8" customWidth="1"/>
    <col min="15" max="15" width="4.85546875" style="8" customWidth="1"/>
    <col min="16" max="16" width="2" style="8" customWidth="1"/>
    <col min="17" max="17" width="2.140625" style="8" customWidth="1"/>
    <col min="18" max="18" width="4.85546875" style="8" customWidth="1"/>
    <col min="19" max="19" width="2.85546875" style="8" customWidth="1"/>
    <col min="20" max="20" width="4.5703125" style="8" customWidth="1"/>
    <col min="21" max="21" width="2.85546875" style="8" customWidth="1"/>
    <col min="22" max="22" width="4.28515625" style="8" customWidth="1"/>
    <col min="23" max="23" width="2.85546875" style="8" customWidth="1"/>
    <col min="24" max="24" width="2.7109375" style="8" customWidth="1"/>
    <col min="25" max="25" width="4.5703125" style="8" customWidth="1"/>
    <col min="26" max="26" width="4.28515625" style="8" customWidth="1"/>
    <col min="27" max="27" width="10" style="8" customWidth="1"/>
    <col min="28" max="28" width="3.42578125" style="8" customWidth="1"/>
    <col min="29" max="30" width="3.85546875" style="8" customWidth="1"/>
    <col min="31" max="31" width="4" style="8" customWidth="1"/>
    <col min="32" max="32" width="5.7109375" style="8" customWidth="1"/>
    <col min="33" max="16384" width="9.140625" style="8"/>
  </cols>
  <sheetData>
    <row r="2" spans="1:33" x14ac:dyDescent="0.25">
      <c r="P2" s="26"/>
    </row>
    <row r="3" spans="1:33" x14ac:dyDescent="0.25">
      <c r="P3" s="26"/>
    </row>
    <row r="4" spans="1:33" x14ac:dyDescent="0.25">
      <c r="P4" s="26"/>
    </row>
    <row r="5" spans="1:33" x14ac:dyDescent="0.25">
      <c r="I5" s="1" t="s">
        <v>0</v>
      </c>
      <c r="K5" s="1"/>
      <c r="P5" s="26"/>
      <c r="Z5" s="1" t="s">
        <v>0</v>
      </c>
      <c r="AB5" s="1"/>
    </row>
    <row r="6" spans="1:33" x14ac:dyDescent="0.25">
      <c r="I6" s="1" t="s">
        <v>1</v>
      </c>
      <c r="K6" s="1"/>
      <c r="P6" s="26"/>
      <c r="Z6" s="1" t="s">
        <v>1</v>
      </c>
      <c r="AB6" s="1"/>
    </row>
    <row r="7" spans="1:33" x14ac:dyDescent="0.25">
      <c r="I7" s="2"/>
      <c r="K7" s="2"/>
      <c r="P7" s="26"/>
      <c r="Z7" s="2"/>
      <c r="AB7" s="2"/>
    </row>
    <row r="8" spans="1:33" x14ac:dyDescent="0.25">
      <c r="H8" s="2" t="s">
        <v>16</v>
      </c>
      <c r="I8" s="24"/>
      <c r="J8" s="99">
        <f>IF(Требования!$L$16&lt;&gt;"",Требования!$L$16,"")</f>
        <v>7712</v>
      </c>
      <c r="P8" s="26"/>
      <c r="Y8" s="2" t="s">
        <v>16</v>
      </c>
      <c r="Z8" s="24"/>
      <c r="AA8" s="99">
        <f>IF(Требования!$L$17&lt;&gt;"",Требования!$L$17,"")</f>
        <v>7713</v>
      </c>
    </row>
    <row r="9" spans="1:33" x14ac:dyDescent="0.25">
      <c r="I9" s="2" t="s">
        <v>2</v>
      </c>
      <c r="K9" s="2"/>
      <c r="P9" s="26"/>
      <c r="R9" s="10"/>
      <c r="S9" s="10"/>
      <c r="T9" s="10"/>
      <c r="U9" s="10"/>
      <c r="V9" s="10"/>
      <c r="W9" s="10"/>
      <c r="X9" s="10"/>
      <c r="Y9" s="10"/>
      <c r="Z9" s="2" t="s">
        <v>2</v>
      </c>
      <c r="AA9" s="10"/>
      <c r="AB9" s="2"/>
      <c r="AC9" s="10"/>
      <c r="AD9" s="10"/>
      <c r="AE9" s="10"/>
      <c r="AF9" s="10"/>
    </row>
    <row r="10" spans="1:33" ht="16.5" customHeight="1" x14ac:dyDescent="0.25">
      <c r="I10" s="155" t="s">
        <v>318</v>
      </c>
      <c r="K10" s="155"/>
      <c r="P10" s="26"/>
      <c r="R10" s="10"/>
      <c r="S10" s="10"/>
      <c r="T10" s="10"/>
      <c r="U10" s="10"/>
      <c r="V10" s="10"/>
      <c r="W10" s="10"/>
      <c r="X10" s="10"/>
      <c r="Y10" s="10"/>
      <c r="Z10" s="155" t="s">
        <v>318</v>
      </c>
      <c r="AA10" s="10"/>
      <c r="AB10" s="3"/>
      <c r="AC10" s="10"/>
      <c r="AD10" s="10"/>
      <c r="AE10" s="10"/>
      <c r="AF10" s="10"/>
    </row>
    <row r="11" spans="1:33" ht="15.75" x14ac:dyDescent="0.25">
      <c r="I11" s="155" t="s">
        <v>3</v>
      </c>
      <c r="K11" s="155"/>
      <c r="P11" s="26"/>
      <c r="R11" s="10"/>
      <c r="S11" s="10"/>
      <c r="T11" s="10"/>
      <c r="U11" s="10"/>
      <c r="V11" s="10"/>
      <c r="W11" s="10"/>
      <c r="X11" s="10"/>
      <c r="Y11" s="10"/>
      <c r="Z11" s="3" t="s">
        <v>3</v>
      </c>
      <c r="AA11" s="10"/>
      <c r="AB11" s="3"/>
      <c r="AC11" s="10"/>
      <c r="AD11" s="10"/>
      <c r="AE11" s="10"/>
      <c r="AF11" s="10"/>
    </row>
    <row r="12" spans="1:33" ht="15.75" x14ac:dyDescent="0.25">
      <c r="I12" s="155" t="s">
        <v>4</v>
      </c>
      <c r="K12" s="155"/>
      <c r="P12" s="26"/>
      <c r="R12" s="10"/>
      <c r="S12" s="10"/>
      <c r="T12" s="10"/>
      <c r="U12" s="10"/>
      <c r="V12" s="10"/>
      <c r="W12" s="10"/>
      <c r="X12" s="10"/>
      <c r="Y12" s="10"/>
      <c r="Z12" s="3" t="s">
        <v>4</v>
      </c>
      <c r="AA12" s="10"/>
      <c r="AB12" s="3"/>
      <c r="AC12" s="10"/>
      <c r="AD12" s="10"/>
      <c r="AE12" s="10"/>
      <c r="AF12" s="10"/>
    </row>
    <row r="13" spans="1:33" x14ac:dyDescent="0.25">
      <c r="P13" s="26"/>
    </row>
    <row r="14" spans="1:33" ht="18.75" customHeight="1" x14ac:dyDescent="0.25">
      <c r="A14" s="12" t="s">
        <v>5</v>
      </c>
      <c r="B14" s="11"/>
      <c r="C14" s="11"/>
      <c r="D14" s="11"/>
      <c r="E14" s="11"/>
      <c r="F14" s="11"/>
      <c r="G14" s="11"/>
      <c r="H14" s="16"/>
      <c r="I14" s="309" t="str">
        <f>IF(Требования!$X$12&lt;&gt;"",Требования!$X$12,"")</f>
        <v>S15301060124</v>
      </c>
      <c r="J14" s="310"/>
      <c r="K14" s="310"/>
      <c r="L14" s="310"/>
      <c r="M14" s="310"/>
      <c r="N14" s="310"/>
      <c r="O14" s="311"/>
      <c r="P14" s="27"/>
      <c r="Q14" s="25"/>
      <c r="R14" s="12" t="s">
        <v>5</v>
      </c>
      <c r="S14" s="11"/>
      <c r="T14" s="11"/>
      <c r="U14" s="11"/>
      <c r="V14" s="11"/>
      <c r="W14" s="11"/>
      <c r="X14" s="11"/>
      <c r="Y14" s="16"/>
      <c r="Z14" s="309" t="str">
        <f>IF(Требования!$X$12&lt;&gt;"",Требования!$X$12,"")</f>
        <v>S15301060124</v>
      </c>
      <c r="AA14" s="310"/>
      <c r="AB14" s="310"/>
      <c r="AC14" s="310"/>
      <c r="AD14" s="310"/>
      <c r="AE14" s="310"/>
      <c r="AF14" s="311"/>
      <c r="AG14" s="25"/>
    </row>
    <row r="15" spans="1:33" ht="18.75" customHeight="1" x14ac:dyDescent="0.25">
      <c r="A15" s="33" t="s">
        <v>6</v>
      </c>
      <c r="B15" s="34"/>
      <c r="C15" s="34"/>
      <c r="D15" s="34"/>
      <c r="E15" s="34"/>
      <c r="F15" s="34"/>
      <c r="G15" s="34"/>
      <c r="H15" s="34"/>
      <c r="I15" s="6"/>
      <c r="J15" s="15" t="str">
        <f>IF(Требования!$X$4&lt;&gt;"",Требования!$X$4,"")</f>
        <v>06.01.2024</v>
      </c>
      <c r="K15" s="237" t="str">
        <f>IF('Лист для заполнения'!$AH$7&lt;&gt;"",'Лист для заполнения'!$AH$7,"")</f>
        <v>07</v>
      </c>
      <c r="L15" s="13" t="s">
        <v>61</v>
      </c>
      <c r="M15" s="237" t="str">
        <f>IF('Лист для заполнения'!$AS$7&lt;&gt;"",'Лист для заполнения'!$AS$7,"")</f>
        <v>34</v>
      </c>
      <c r="N15" s="13" t="s">
        <v>14</v>
      </c>
      <c r="O15" s="20"/>
      <c r="P15" s="26"/>
      <c r="Q15" s="21"/>
      <c r="R15" s="33" t="s">
        <v>6</v>
      </c>
      <c r="S15" s="34"/>
      <c r="T15" s="34"/>
      <c r="U15" s="34"/>
      <c r="V15" s="34"/>
      <c r="W15" s="34"/>
      <c r="X15" s="34"/>
      <c r="Y15" s="34"/>
      <c r="Z15" s="6"/>
      <c r="AA15" s="15" t="str">
        <f>IF(Требования!$X$4&lt;&gt;"",Требования!$X$4,"")</f>
        <v>06.01.2024</v>
      </c>
      <c r="AB15" s="237" t="str">
        <f>IF('Лист для заполнения'!$AH$7&lt;&gt;"",'Лист для заполнения'!$AH$7,"")</f>
        <v>07</v>
      </c>
      <c r="AC15" s="13" t="s">
        <v>61</v>
      </c>
      <c r="AD15" s="237" t="str">
        <f>IF('Лист для заполнения'!$AS$7&lt;&gt;"",'Лист для заполнения'!$AS$7,"")</f>
        <v>34</v>
      </c>
      <c r="AE15" s="13" t="s">
        <v>14</v>
      </c>
      <c r="AF15" s="20"/>
      <c r="AG15" s="21"/>
    </row>
    <row r="16" spans="1:33" ht="15" customHeight="1" x14ac:dyDescent="0.25">
      <c r="A16" s="103" t="s">
        <v>13</v>
      </c>
      <c r="B16" s="104"/>
      <c r="C16" s="105"/>
      <c r="D16" s="105"/>
      <c r="E16" s="106"/>
      <c r="F16" s="315" t="str">
        <f>IF(Требования!$X$4&lt;&gt;"",Требования!$X$4,"")</f>
        <v>06.01.2024</v>
      </c>
      <c r="G16" s="315"/>
      <c r="H16" s="316"/>
      <c r="I16" s="317">
        <f>IF(Требования!$N$16&lt;&gt;"",Требования!$N$16,"")</f>
        <v>15773.48</v>
      </c>
      <c r="J16" s="317"/>
      <c r="K16" s="317"/>
      <c r="L16" s="317"/>
      <c r="M16" s="317"/>
      <c r="N16" s="317"/>
      <c r="O16" s="318"/>
      <c r="P16" s="28"/>
      <c r="R16" s="103" t="s">
        <v>13</v>
      </c>
      <c r="S16" s="104"/>
      <c r="T16" s="105"/>
      <c r="U16" s="105"/>
      <c r="V16" s="106"/>
      <c r="W16" s="315" t="str">
        <f>IF(Требования!$X$4&lt;&gt;"",Требования!$X$4,"")</f>
        <v>06.01.2024</v>
      </c>
      <c r="X16" s="315"/>
      <c r="Y16" s="316"/>
      <c r="Z16" s="326">
        <f>IF(Требования!$N$17&lt;&gt;"",Требования!$N$17,"")</f>
        <v>15759.45</v>
      </c>
      <c r="AA16" s="326"/>
      <c r="AB16" s="326"/>
      <c r="AC16" s="326"/>
      <c r="AD16" s="326"/>
      <c r="AE16" s="326"/>
      <c r="AF16" s="327"/>
    </row>
    <row r="17" spans="1:32" ht="15" customHeight="1" x14ac:dyDescent="0.25">
      <c r="A17" s="96" t="s">
        <v>15</v>
      </c>
      <c r="B17" s="35" t="str">
        <f>IFERROR(LEFT(Требования!$K$16,SEARCH(":",Требования!$K$16)-1),"")</f>
        <v>08</v>
      </c>
      <c r="C17" s="97" t="s">
        <v>61</v>
      </c>
      <c r="D17" s="98" t="str">
        <f>IFERROR(RIGHT(Требования!$K$16,SEARCH(":",Требования!$K$16)-1),"")</f>
        <v>20</v>
      </c>
      <c r="E17" s="107" t="s">
        <v>14</v>
      </c>
      <c r="F17" s="108"/>
      <c r="G17" s="108"/>
      <c r="H17" s="36"/>
      <c r="I17" s="319"/>
      <c r="J17" s="319"/>
      <c r="K17" s="319"/>
      <c r="L17" s="319"/>
      <c r="M17" s="319"/>
      <c r="N17" s="319"/>
      <c r="O17" s="320"/>
      <c r="P17" s="28"/>
      <c r="R17" s="96" t="s">
        <v>15</v>
      </c>
      <c r="S17" s="35" t="str">
        <f>IFERROR(LEFT(Требования!$K$17,SEARCH(":",Требования!$K$17)-1),"")</f>
        <v>08</v>
      </c>
      <c r="T17" s="97" t="s">
        <v>61</v>
      </c>
      <c r="U17" s="98" t="str">
        <f>IFERROR(RIGHT(Требования!$K$17,SEARCH(":",Требования!$K$17)-1),"")</f>
        <v>20</v>
      </c>
      <c r="V17" s="107" t="s">
        <v>14</v>
      </c>
      <c r="W17" s="108"/>
      <c r="X17" s="108"/>
      <c r="Y17" s="36"/>
      <c r="Z17" s="328"/>
      <c r="AA17" s="328"/>
      <c r="AB17" s="328"/>
      <c r="AC17" s="328"/>
      <c r="AD17" s="328"/>
      <c r="AE17" s="328"/>
      <c r="AF17" s="329"/>
    </row>
    <row r="18" spans="1:32" ht="18.75" customHeight="1" x14ac:dyDescent="0.25">
      <c r="A18" s="100" t="s">
        <v>7</v>
      </c>
      <c r="B18" s="101"/>
      <c r="C18" s="101"/>
      <c r="D18" s="101"/>
      <c r="E18" s="101"/>
      <c r="F18" s="101"/>
      <c r="G18" s="101"/>
      <c r="H18" s="102"/>
      <c r="I18" s="312">
        <f>IF(Требования!$M$16&lt;&gt;"",Требования!$M$16,"")</f>
        <v>6.64</v>
      </c>
      <c r="J18" s="313"/>
      <c r="K18" s="313"/>
      <c r="L18" s="313"/>
      <c r="M18" s="313"/>
      <c r="N18" s="313"/>
      <c r="O18" s="314"/>
      <c r="P18" s="27"/>
      <c r="R18" s="100" t="s">
        <v>7</v>
      </c>
      <c r="S18" s="101"/>
      <c r="T18" s="101"/>
      <c r="U18" s="101"/>
      <c r="V18" s="101"/>
      <c r="W18" s="101"/>
      <c r="X18" s="101"/>
      <c r="Y18" s="102"/>
      <c r="Z18" s="312">
        <f>IF(Требования!$M$17&lt;&gt;"",Требования!$M$17,"")</f>
        <v>6.64</v>
      </c>
      <c r="AA18" s="313"/>
      <c r="AB18" s="313"/>
      <c r="AC18" s="313"/>
      <c r="AD18" s="313"/>
      <c r="AE18" s="313"/>
      <c r="AF18" s="314"/>
    </row>
    <row r="19" spans="1:32" ht="18.75" customHeight="1" x14ac:dyDescent="0.25">
      <c r="A19" s="5" t="s">
        <v>8</v>
      </c>
      <c r="B19" s="7"/>
      <c r="C19" s="7"/>
      <c r="D19" s="7"/>
      <c r="E19" s="7"/>
      <c r="F19" s="7"/>
      <c r="G19" s="7"/>
      <c r="H19" s="14"/>
      <c r="I19" s="312">
        <f>IF(AND(I16&lt;&gt;"",I18&lt;&gt;""),I16/I18,"")</f>
        <v>2375.5240963855422</v>
      </c>
      <c r="J19" s="313"/>
      <c r="K19" s="313"/>
      <c r="L19" s="313"/>
      <c r="M19" s="313"/>
      <c r="N19" s="313"/>
      <c r="O19" s="314"/>
      <c r="P19" s="29"/>
      <c r="R19" s="5" t="s">
        <v>8</v>
      </c>
      <c r="S19" s="7"/>
      <c r="T19" s="7"/>
      <c r="U19" s="7"/>
      <c r="V19" s="7"/>
      <c r="W19" s="7"/>
      <c r="X19" s="7"/>
      <c r="Y19" s="14"/>
      <c r="Z19" s="312">
        <f>IF(AND(Z16&lt;&gt;"",Z18&lt;&gt;""),Z16/Z18,"")</f>
        <v>2373.4111445783133</v>
      </c>
      <c r="AA19" s="313"/>
      <c r="AB19" s="313"/>
      <c r="AC19" s="313"/>
      <c r="AD19" s="313"/>
      <c r="AE19" s="313"/>
      <c r="AF19" s="314"/>
    </row>
    <row r="20" spans="1:32" ht="18.75" customHeight="1" x14ac:dyDescent="0.25">
      <c r="A20" s="5" t="s">
        <v>9</v>
      </c>
      <c r="B20" s="7"/>
      <c r="C20" s="7"/>
      <c r="D20" s="7"/>
      <c r="E20" s="7"/>
      <c r="F20" s="7"/>
      <c r="G20" s="7"/>
      <c r="H20" s="14"/>
      <c r="I20" s="5" t="str">
        <f>IF($I$10="«Фтордезоксиглюкоза, 18F»","12 часов с даты и времени изготовления",IF($I$10="«ФторПСМА, 18F»","6 часов с даты и времени изготовления",IF($I$10="«ФторДОФА, 18F»","6 часов с даты и времени изготовления",IF($I$10="«Фторэтилтирозин, 18F»","6 часов с даты и времени изготовления",""))))</f>
        <v>12 часов с даты и времени изготовления</v>
      </c>
      <c r="J20" s="7"/>
      <c r="K20" s="7"/>
      <c r="L20" s="7"/>
      <c r="M20" s="7"/>
      <c r="N20" s="7"/>
      <c r="O20" s="14"/>
      <c r="P20" s="30"/>
      <c r="R20" s="5" t="s">
        <v>9</v>
      </c>
      <c r="S20" s="7"/>
      <c r="T20" s="7"/>
      <c r="U20" s="7"/>
      <c r="V20" s="7"/>
      <c r="W20" s="7"/>
      <c r="X20" s="7"/>
      <c r="Y20" s="14"/>
      <c r="Z20" s="296" t="str">
        <f>$I$20</f>
        <v>12 часов с даты и времени изготовления</v>
      </c>
      <c r="AA20" s="297"/>
      <c r="AB20" s="297"/>
      <c r="AC20" s="297"/>
      <c r="AD20" s="297"/>
      <c r="AE20" s="297"/>
      <c r="AF20" s="298"/>
    </row>
    <row r="21" spans="1:32" ht="30" customHeight="1" x14ac:dyDescent="0.25">
      <c r="A21" s="296" t="s">
        <v>10</v>
      </c>
      <c r="B21" s="297"/>
      <c r="C21" s="297"/>
      <c r="D21" s="297"/>
      <c r="E21" s="297"/>
      <c r="F21" s="297"/>
      <c r="G21" s="297"/>
      <c r="H21" s="298"/>
      <c r="I21" s="296" t="s">
        <v>11</v>
      </c>
      <c r="J21" s="297"/>
      <c r="K21" s="297"/>
      <c r="L21" s="297"/>
      <c r="M21" s="297"/>
      <c r="N21" s="297"/>
      <c r="O21" s="298"/>
      <c r="P21" s="30"/>
      <c r="R21" s="296" t="s">
        <v>10</v>
      </c>
      <c r="S21" s="297"/>
      <c r="T21" s="297"/>
      <c r="U21" s="297"/>
      <c r="V21" s="297"/>
      <c r="W21" s="297"/>
      <c r="X21" s="297"/>
      <c r="Y21" s="298"/>
      <c r="Z21" s="296" t="s">
        <v>11</v>
      </c>
      <c r="AA21" s="297"/>
      <c r="AB21" s="297"/>
      <c r="AC21" s="297"/>
      <c r="AD21" s="297"/>
      <c r="AE21" s="297"/>
      <c r="AF21" s="298"/>
    </row>
    <row r="22" spans="1:32" ht="15" customHeight="1" x14ac:dyDescent="0.25">
      <c r="A22" s="300" t="s">
        <v>12</v>
      </c>
      <c r="B22" s="301"/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2"/>
      <c r="P22" s="31"/>
      <c r="R22" s="300" t="s">
        <v>12</v>
      </c>
      <c r="S22" s="301"/>
      <c r="T22" s="301"/>
      <c r="U22" s="301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2"/>
    </row>
    <row r="23" spans="1:32" x14ac:dyDescent="0.25">
      <c r="A23" s="303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5"/>
      <c r="P23" s="31"/>
      <c r="R23" s="303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5"/>
    </row>
    <row r="24" spans="1:32" ht="4.5" customHeight="1" x14ac:dyDescent="0.25">
      <c r="A24" s="306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8"/>
      <c r="P24" s="31"/>
      <c r="R24" s="306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8"/>
    </row>
    <row r="25" spans="1:32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31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x14ac:dyDescent="0.25">
      <c r="A26" s="9"/>
      <c r="P26" s="26"/>
      <c r="R26" s="9"/>
    </row>
    <row r="27" spans="1:32" x14ac:dyDescent="0.25">
      <c r="A27" s="19" t="str">
        <f>IF(J28="Никитин А.В.","Руководитель отдела","И.о. руководителя отдела")</f>
        <v>Руководитель отдела</v>
      </c>
      <c r="K27" s="22"/>
      <c r="L27" s="22"/>
      <c r="M27" s="22"/>
      <c r="N27" s="22"/>
      <c r="P27" s="26"/>
      <c r="R27" s="19" t="str">
        <f>IF(AA28="Никитин А.В.","Руководитель отдела","И.о. руководителя отдела")</f>
        <v>Руководитель отдела</v>
      </c>
      <c r="AB27" s="22"/>
      <c r="AC27" s="22"/>
      <c r="AD27" s="22"/>
      <c r="AE27" s="22"/>
    </row>
    <row r="28" spans="1:32" x14ac:dyDescent="0.25">
      <c r="A28" s="19" t="s">
        <v>17</v>
      </c>
      <c r="J28" s="299" t="str">
        <f>IF(Требования!$X$16&lt;&gt;"",Требования!$X$16,"")</f>
        <v>Никитин А.В.</v>
      </c>
      <c r="K28" s="299"/>
      <c r="L28" s="22" t="s">
        <v>20</v>
      </c>
      <c r="M28" s="22"/>
      <c r="N28" s="22"/>
      <c r="P28" s="26"/>
      <c r="R28" s="19" t="s">
        <v>17</v>
      </c>
      <c r="AA28" s="299" t="str">
        <f>IF(Требования!$X$16&lt;&gt;"",Требования!$X$16,"")</f>
        <v>Никитин А.В.</v>
      </c>
      <c r="AB28" s="299"/>
      <c r="AC28" s="22" t="s">
        <v>20</v>
      </c>
      <c r="AD28" s="22"/>
      <c r="AE28" s="22"/>
    </row>
    <row r="29" spans="1:32" x14ac:dyDescent="0.25">
      <c r="K29" s="23" t="s">
        <v>19</v>
      </c>
      <c r="P29" s="26"/>
      <c r="AB29" s="23" t="s">
        <v>19</v>
      </c>
    </row>
    <row r="30" spans="1:32" x14ac:dyDescent="0.25">
      <c r="K30" s="23"/>
      <c r="P30" s="26"/>
      <c r="AB30" s="23"/>
    </row>
    <row r="31" spans="1:32" x14ac:dyDescent="0.25">
      <c r="K31" s="23"/>
      <c r="P31" s="26"/>
      <c r="AB31" s="23"/>
    </row>
    <row r="32" spans="1:32" x14ac:dyDescent="0.25">
      <c r="K32" s="23"/>
      <c r="P32" s="26"/>
      <c r="AB32" s="23"/>
    </row>
    <row r="33" spans="1:32" x14ac:dyDescent="0.25">
      <c r="K33" s="23"/>
      <c r="P33" s="21"/>
      <c r="AB33" s="23"/>
    </row>
    <row r="34" spans="1:32" x14ac:dyDescent="0.25">
      <c r="P34" s="21"/>
    </row>
    <row r="35" spans="1:32" x14ac:dyDescent="0.25">
      <c r="P35" s="26"/>
    </row>
    <row r="36" spans="1:32" x14ac:dyDescent="0.25">
      <c r="P36" s="26"/>
    </row>
    <row r="37" spans="1:32" x14ac:dyDescent="0.25">
      <c r="P37" s="26"/>
    </row>
    <row r="38" spans="1:32" x14ac:dyDescent="0.25">
      <c r="I38" s="1" t="s">
        <v>0</v>
      </c>
      <c r="K38" s="1"/>
      <c r="P38" s="26"/>
      <c r="Z38" s="1" t="s">
        <v>0</v>
      </c>
      <c r="AB38" s="1"/>
    </row>
    <row r="39" spans="1:32" x14ac:dyDescent="0.25">
      <c r="I39" s="1" t="s">
        <v>1</v>
      </c>
      <c r="K39" s="1"/>
      <c r="P39" s="26"/>
      <c r="Z39" s="1" t="s">
        <v>1</v>
      </c>
      <c r="AB39" s="1"/>
    </row>
    <row r="40" spans="1:32" x14ac:dyDescent="0.25">
      <c r="I40" s="2"/>
      <c r="K40" s="2"/>
      <c r="P40" s="26"/>
      <c r="Z40" s="2"/>
      <c r="AB40" s="2"/>
    </row>
    <row r="41" spans="1:32" x14ac:dyDescent="0.25">
      <c r="H41" s="2" t="s">
        <v>16</v>
      </c>
      <c r="I41" s="24"/>
      <c r="J41" s="99">
        <f>IF(Требования!$L$18&lt;&gt;"",Требования!$L$18,"")</f>
        <v>7714</v>
      </c>
      <c r="P41" s="26"/>
      <c r="Y41" s="2" t="s">
        <v>16</v>
      </c>
      <c r="Z41" s="24"/>
      <c r="AA41" s="99">
        <f>IF(Требования!$L$19&lt;&gt;"",Требования!$L$19,"")</f>
        <v>7715</v>
      </c>
    </row>
    <row r="42" spans="1:32" x14ac:dyDescent="0.25">
      <c r="I42" s="2" t="s">
        <v>2</v>
      </c>
      <c r="K42" s="2"/>
      <c r="P42" s="26"/>
      <c r="R42" s="10"/>
      <c r="S42" s="10"/>
      <c r="T42" s="10"/>
      <c r="U42" s="10"/>
      <c r="V42" s="10"/>
      <c r="W42" s="10"/>
      <c r="X42" s="10"/>
      <c r="Y42" s="10"/>
      <c r="Z42" s="2" t="s">
        <v>2</v>
      </c>
      <c r="AA42" s="10"/>
      <c r="AB42" s="2"/>
      <c r="AC42" s="10"/>
      <c r="AD42" s="10"/>
      <c r="AE42" s="10"/>
      <c r="AF42" s="10"/>
    </row>
    <row r="43" spans="1:32" ht="18.75" x14ac:dyDescent="0.25">
      <c r="I43" s="155" t="s">
        <v>318</v>
      </c>
      <c r="K43" s="3"/>
      <c r="P43" s="26"/>
      <c r="R43" s="10"/>
      <c r="S43" s="10"/>
      <c r="T43" s="10"/>
      <c r="U43" s="10"/>
      <c r="V43" s="10"/>
      <c r="W43" s="10"/>
      <c r="X43" s="10"/>
      <c r="Y43" s="10"/>
      <c r="Z43" s="155" t="s">
        <v>318</v>
      </c>
      <c r="AA43" s="10"/>
      <c r="AB43" s="3"/>
      <c r="AC43" s="10"/>
      <c r="AD43" s="10"/>
      <c r="AE43" s="10"/>
      <c r="AF43" s="10"/>
    </row>
    <row r="44" spans="1:32" ht="15.75" x14ac:dyDescent="0.25">
      <c r="I44" s="3" t="s">
        <v>3</v>
      </c>
      <c r="K44" s="3"/>
      <c r="P44" s="26"/>
      <c r="R44" s="10"/>
      <c r="S44" s="10"/>
      <c r="T44" s="10"/>
      <c r="U44" s="10"/>
      <c r="V44" s="10"/>
      <c r="W44" s="10"/>
      <c r="X44" s="10"/>
      <c r="Y44" s="10"/>
      <c r="Z44" s="3" t="s">
        <v>3</v>
      </c>
      <c r="AA44" s="10"/>
      <c r="AB44" s="3"/>
      <c r="AC44" s="10"/>
      <c r="AD44" s="10"/>
      <c r="AE44" s="10"/>
      <c r="AF44" s="10"/>
    </row>
    <row r="45" spans="1:32" ht="15.75" x14ac:dyDescent="0.25">
      <c r="I45" s="3" t="s">
        <v>4</v>
      </c>
      <c r="K45" s="3"/>
      <c r="P45" s="26"/>
      <c r="R45" s="10"/>
      <c r="S45" s="10"/>
      <c r="T45" s="10"/>
      <c r="U45" s="10"/>
      <c r="V45" s="10"/>
      <c r="W45" s="10"/>
      <c r="X45" s="10"/>
      <c r="Y45" s="10"/>
      <c r="Z45" s="3" t="s">
        <v>4</v>
      </c>
      <c r="AA45" s="10"/>
      <c r="AB45" s="3"/>
      <c r="AC45" s="10"/>
      <c r="AD45" s="10"/>
      <c r="AE45" s="10"/>
      <c r="AF45" s="10"/>
    </row>
    <row r="46" spans="1:32" x14ac:dyDescent="0.25">
      <c r="P46" s="26"/>
    </row>
    <row r="47" spans="1:32" ht="18.75" customHeight="1" x14ac:dyDescent="0.25">
      <c r="A47" s="12" t="s">
        <v>5</v>
      </c>
      <c r="B47" s="11"/>
      <c r="C47" s="11"/>
      <c r="D47" s="11"/>
      <c r="E47" s="11"/>
      <c r="F47" s="11"/>
      <c r="G47" s="11"/>
      <c r="H47" s="16"/>
      <c r="I47" s="309" t="str">
        <f>IF(Требования!$X$12&lt;&gt;"",Требования!$X$12,"")</f>
        <v>S15301060124</v>
      </c>
      <c r="J47" s="310"/>
      <c r="K47" s="310"/>
      <c r="L47" s="310"/>
      <c r="M47" s="310"/>
      <c r="N47" s="310"/>
      <c r="O47" s="311"/>
      <c r="P47" s="27"/>
      <c r="Q47" s="25"/>
      <c r="R47" s="12" t="s">
        <v>5</v>
      </c>
      <c r="S47" s="11"/>
      <c r="T47" s="11"/>
      <c r="U47" s="11"/>
      <c r="V47" s="11"/>
      <c r="W47" s="11"/>
      <c r="X47" s="11"/>
      <c r="Y47" s="16"/>
      <c r="Z47" s="309" t="str">
        <f>IF(Требования!$X$12&lt;&gt;"",Требования!$X$12,"")</f>
        <v>S15301060124</v>
      </c>
      <c r="AA47" s="310"/>
      <c r="AB47" s="310"/>
      <c r="AC47" s="310"/>
      <c r="AD47" s="310"/>
      <c r="AE47" s="310"/>
      <c r="AF47" s="311"/>
    </row>
    <row r="48" spans="1:32" ht="18.75" customHeight="1" x14ac:dyDescent="0.25">
      <c r="A48" s="33" t="s">
        <v>6</v>
      </c>
      <c r="B48" s="34"/>
      <c r="C48" s="34"/>
      <c r="D48" s="34"/>
      <c r="E48" s="34"/>
      <c r="F48" s="34"/>
      <c r="G48" s="34"/>
      <c r="H48" s="34"/>
      <c r="I48" s="6"/>
      <c r="J48" s="15" t="str">
        <f>IF(Требования!$X$4&lt;&gt;"",Требования!$X$4,"")</f>
        <v>06.01.2024</v>
      </c>
      <c r="K48" s="237" t="str">
        <f>IF('Лист для заполнения'!$AH$7&lt;&gt;"",'Лист для заполнения'!$AH$7,"")</f>
        <v>07</v>
      </c>
      <c r="L48" s="13" t="s">
        <v>61</v>
      </c>
      <c r="M48" s="237" t="str">
        <f>IF('Лист для заполнения'!$AS$7&lt;&gt;"",'Лист для заполнения'!$AS$7,"")</f>
        <v>34</v>
      </c>
      <c r="N48" s="13" t="s">
        <v>14</v>
      </c>
      <c r="O48" s="14"/>
      <c r="P48" s="32"/>
      <c r="Q48" s="4"/>
      <c r="R48" s="33" t="s">
        <v>6</v>
      </c>
      <c r="S48" s="37"/>
      <c r="T48" s="37"/>
      <c r="U48" s="37"/>
      <c r="V48" s="37"/>
      <c r="W48" s="37"/>
      <c r="X48" s="37"/>
      <c r="Y48" s="37"/>
      <c r="Z48" s="6"/>
      <c r="AA48" s="15" t="str">
        <f>IF(Требования!$X$4&lt;&gt;"",Требования!$X$4,"")</f>
        <v>06.01.2024</v>
      </c>
      <c r="AB48" s="237" t="str">
        <f>IF('Лист для заполнения'!$AH$7&lt;&gt;"",'Лист для заполнения'!$AH$7,"")</f>
        <v>07</v>
      </c>
      <c r="AC48" s="13" t="s">
        <v>61</v>
      </c>
      <c r="AD48" s="237" t="str">
        <f>IF('Лист для заполнения'!$AS$7&lt;&gt;"",'Лист для заполнения'!$AS$7,"")</f>
        <v>34</v>
      </c>
      <c r="AE48" s="13" t="s">
        <v>14</v>
      </c>
      <c r="AF48" s="14"/>
    </row>
    <row r="49" spans="1:32" x14ac:dyDescent="0.25">
      <c r="A49" s="103" t="s">
        <v>13</v>
      </c>
      <c r="B49" s="104"/>
      <c r="C49" s="105"/>
      <c r="D49" s="105"/>
      <c r="E49" s="106"/>
      <c r="F49" s="315" t="str">
        <f>IF(Требования!$X$4&lt;&gt;"",Требования!$X$4,"")</f>
        <v>06.01.2024</v>
      </c>
      <c r="G49" s="315"/>
      <c r="H49" s="316"/>
      <c r="I49" s="317">
        <f>IF(Требования!$N$18&lt;&gt;"",Требования!$N$18,"")</f>
        <v>35168.959999999999</v>
      </c>
      <c r="J49" s="317"/>
      <c r="K49" s="317"/>
      <c r="L49" s="317"/>
      <c r="M49" s="317"/>
      <c r="N49" s="317"/>
      <c r="O49" s="318"/>
      <c r="P49" s="28"/>
      <c r="R49" s="103" t="s">
        <v>13</v>
      </c>
      <c r="S49" s="104"/>
      <c r="T49" s="105"/>
      <c r="U49" s="105"/>
      <c r="V49" s="106"/>
      <c r="W49" s="321" t="str">
        <f>IF(Требования!$X$4&lt;&gt;"",Требования!$X$4,"")</f>
        <v>06.01.2024</v>
      </c>
      <c r="X49" s="321"/>
      <c r="Y49" s="322"/>
      <c r="Z49" s="317">
        <f>IF(Требования!$N$19&lt;&gt;"",Требования!$N$19,"")</f>
        <v>29756.17</v>
      </c>
      <c r="AA49" s="317"/>
      <c r="AB49" s="317"/>
      <c r="AC49" s="317"/>
      <c r="AD49" s="317"/>
      <c r="AE49" s="317"/>
      <c r="AF49" s="318"/>
    </row>
    <row r="50" spans="1:32" ht="15.75" customHeight="1" x14ac:dyDescent="0.25">
      <c r="A50" s="96" t="s">
        <v>15</v>
      </c>
      <c r="B50" s="35" t="str">
        <f>IFERROR(LEFT(Требования!$K$18,SEARCH(":",Требования!$K$18)-1),"")</f>
        <v>08</v>
      </c>
      <c r="C50" s="97" t="s">
        <v>61</v>
      </c>
      <c r="D50" s="76" t="str">
        <f>IFERROR(RIGHT(Требования!$K$18,SEARCH(":",Требования!$K$18)-1),"")</f>
        <v>20</v>
      </c>
      <c r="E50" s="107" t="s">
        <v>14</v>
      </c>
      <c r="F50" s="108"/>
      <c r="G50" s="108"/>
      <c r="H50" s="36"/>
      <c r="I50" s="319"/>
      <c r="J50" s="319"/>
      <c r="K50" s="319"/>
      <c r="L50" s="319"/>
      <c r="M50" s="319"/>
      <c r="N50" s="319"/>
      <c r="O50" s="320"/>
      <c r="P50" s="28"/>
      <c r="R50" s="96" t="s">
        <v>15</v>
      </c>
      <c r="S50" s="35" t="str">
        <f>IFERROR(LEFT(Требования!$K$19,SEARCH(":",Требования!$K$19)-1),"")</f>
        <v>08</v>
      </c>
      <c r="T50" s="97" t="s">
        <v>61</v>
      </c>
      <c r="U50" s="75" t="str">
        <f>IFERROR(RIGHT(Требования!$K$19,SEARCH(":",Требования!$K$19)-1),"")</f>
        <v>20</v>
      </c>
      <c r="V50" s="107" t="s">
        <v>14</v>
      </c>
      <c r="W50" s="108"/>
      <c r="X50" s="108"/>
      <c r="Y50" s="36"/>
      <c r="Z50" s="319"/>
      <c r="AA50" s="319"/>
      <c r="AB50" s="319"/>
      <c r="AC50" s="319"/>
      <c r="AD50" s="319"/>
      <c r="AE50" s="319"/>
      <c r="AF50" s="320"/>
    </row>
    <row r="51" spans="1:32" ht="18.75" customHeight="1" x14ac:dyDescent="0.25">
      <c r="A51" s="100" t="s">
        <v>7</v>
      </c>
      <c r="B51" s="101"/>
      <c r="C51" s="101"/>
      <c r="D51" s="101"/>
      <c r="E51" s="101"/>
      <c r="F51" s="101"/>
      <c r="G51" s="101"/>
      <c r="H51" s="102"/>
      <c r="I51" s="309">
        <f>IF(Требования!$M$18&lt;&gt;"",Требования!$M$18,"")</f>
        <v>14.81</v>
      </c>
      <c r="J51" s="310"/>
      <c r="K51" s="310"/>
      <c r="L51" s="310"/>
      <c r="M51" s="310"/>
      <c r="N51" s="310"/>
      <c r="O51" s="311"/>
      <c r="P51" s="27"/>
      <c r="R51" s="100" t="s">
        <v>7</v>
      </c>
      <c r="S51" s="101"/>
      <c r="T51" s="101"/>
      <c r="U51" s="101"/>
      <c r="V51" s="101"/>
      <c r="W51" s="101"/>
      <c r="X51" s="101"/>
      <c r="Y51" s="102"/>
      <c r="Z51" s="309">
        <f>IF(Требования!$M$19&lt;&gt;"",Требования!$M$19,"")</f>
        <v>12.53</v>
      </c>
      <c r="AA51" s="310"/>
      <c r="AB51" s="310"/>
      <c r="AC51" s="310"/>
      <c r="AD51" s="310"/>
      <c r="AE51" s="310"/>
      <c r="AF51" s="311"/>
    </row>
    <row r="52" spans="1:32" ht="18.75" customHeight="1" x14ac:dyDescent="0.25">
      <c r="A52" s="5" t="s">
        <v>8</v>
      </c>
      <c r="B52" s="7"/>
      <c r="C52" s="7"/>
      <c r="D52" s="7"/>
      <c r="E52" s="7"/>
      <c r="F52" s="7"/>
      <c r="G52" s="7"/>
      <c r="H52" s="14"/>
      <c r="I52" s="312">
        <f>IF(AND(I49&lt;&gt;"",I51&lt;&gt;""),I49/I51,"")</f>
        <v>2374.6765698852128</v>
      </c>
      <c r="J52" s="313"/>
      <c r="K52" s="313"/>
      <c r="L52" s="313"/>
      <c r="M52" s="313"/>
      <c r="N52" s="313"/>
      <c r="O52" s="314"/>
      <c r="P52" s="29"/>
      <c r="R52" s="5" t="s">
        <v>8</v>
      </c>
      <c r="S52" s="7"/>
      <c r="T52" s="7"/>
      <c r="U52" s="7"/>
      <c r="V52" s="7"/>
      <c r="W52" s="7"/>
      <c r="X52" s="7"/>
      <c r="Y52" s="14"/>
      <c r="Z52" s="312">
        <f>IF(AND(Z49&lt;&gt;"",Z51&lt;&gt;""),Z49/Z51,"")</f>
        <v>2374.7940941739826</v>
      </c>
      <c r="AA52" s="313"/>
      <c r="AB52" s="313"/>
      <c r="AC52" s="313"/>
      <c r="AD52" s="313"/>
      <c r="AE52" s="313"/>
      <c r="AF52" s="314"/>
    </row>
    <row r="53" spans="1:32" ht="22.5" customHeight="1" x14ac:dyDescent="0.25">
      <c r="A53" s="5" t="s">
        <v>9</v>
      </c>
      <c r="B53" s="7"/>
      <c r="C53" s="7"/>
      <c r="D53" s="7"/>
      <c r="E53" s="7"/>
      <c r="F53" s="7"/>
      <c r="G53" s="7"/>
      <c r="H53" s="14"/>
      <c r="I53" s="296" t="str">
        <f>$I$20</f>
        <v>12 часов с даты и времени изготовления</v>
      </c>
      <c r="J53" s="297"/>
      <c r="K53" s="297"/>
      <c r="L53" s="297"/>
      <c r="M53" s="297"/>
      <c r="N53" s="297"/>
      <c r="O53" s="298"/>
      <c r="P53" s="30"/>
      <c r="R53" s="5" t="s">
        <v>9</v>
      </c>
      <c r="S53" s="7"/>
      <c r="T53" s="7"/>
      <c r="U53" s="7"/>
      <c r="V53" s="7"/>
      <c r="W53" s="7"/>
      <c r="X53" s="7"/>
      <c r="Y53" s="14"/>
      <c r="Z53" s="296" t="str">
        <f>$I$20</f>
        <v>12 часов с даты и времени изготовления</v>
      </c>
      <c r="AA53" s="297"/>
      <c r="AB53" s="297"/>
      <c r="AC53" s="297"/>
      <c r="AD53" s="297"/>
      <c r="AE53" s="297"/>
      <c r="AF53" s="298"/>
    </row>
    <row r="54" spans="1:32" ht="30" customHeight="1" x14ac:dyDescent="0.25">
      <c r="A54" s="296" t="s">
        <v>10</v>
      </c>
      <c r="B54" s="297"/>
      <c r="C54" s="297"/>
      <c r="D54" s="297"/>
      <c r="E54" s="297"/>
      <c r="F54" s="297"/>
      <c r="G54" s="297"/>
      <c r="H54" s="298"/>
      <c r="I54" s="296" t="s">
        <v>11</v>
      </c>
      <c r="J54" s="297"/>
      <c r="K54" s="297"/>
      <c r="L54" s="297"/>
      <c r="M54" s="297"/>
      <c r="N54" s="297"/>
      <c r="O54" s="298"/>
      <c r="P54" s="30"/>
      <c r="R54" s="296" t="s">
        <v>10</v>
      </c>
      <c r="S54" s="297"/>
      <c r="T54" s="297"/>
      <c r="U54" s="297"/>
      <c r="V54" s="297"/>
      <c r="W54" s="297"/>
      <c r="X54" s="297"/>
      <c r="Y54" s="298"/>
      <c r="Z54" s="296" t="s">
        <v>11</v>
      </c>
      <c r="AA54" s="297"/>
      <c r="AB54" s="297"/>
      <c r="AC54" s="297"/>
      <c r="AD54" s="297"/>
      <c r="AE54" s="297"/>
      <c r="AF54" s="298"/>
    </row>
    <row r="55" spans="1:32" x14ac:dyDescent="0.25">
      <c r="A55" s="300" t="s">
        <v>12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2"/>
      <c r="P55" s="31"/>
      <c r="R55" s="300" t="s">
        <v>12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  <c r="AD55" s="301"/>
      <c r="AE55" s="301"/>
      <c r="AF55" s="302"/>
    </row>
    <row r="56" spans="1:32" x14ac:dyDescent="0.25">
      <c r="A56" s="303"/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5"/>
      <c r="P56" s="31"/>
      <c r="R56" s="303"/>
      <c r="S56" s="304"/>
      <c r="T56" s="304"/>
      <c r="U56" s="304"/>
      <c r="V56" s="304"/>
      <c r="W56" s="304"/>
      <c r="X56" s="304"/>
      <c r="Y56" s="304"/>
      <c r="Z56" s="304"/>
      <c r="AA56" s="304"/>
      <c r="AB56" s="304"/>
      <c r="AC56" s="304"/>
      <c r="AD56" s="304"/>
      <c r="AE56" s="304"/>
      <c r="AF56" s="305"/>
    </row>
    <row r="57" spans="1:32" ht="3.75" customHeight="1" x14ac:dyDescent="0.25">
      <c r="A57" s="306"/>
      <c r="B57" s="307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8"/>
      <c r="P57" s="31"/>
      <c r="R57" s="306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8"/>
    </row>
    <row r="58" spans="1:3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1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2" x14ac:dyDescent="0.25">
      <c r="P59" s="26"/>
    </row>
    <row r="60" spans="1:32" x14ac:dyDescent="0.25">
      <c r="A60" s="19" t="str">
        <f>IF(J61="Никитин А.В.","Руководитель отдела","И.о. руководителя отдела")</f>
        <v>Руководитель отдела</v>
      </c>
      <c r="K60" s="22"/>
      <c r="L60" s="22"/>
      <c r="M60" s="22"/>
      <c r="N60" s="22"/>
      <c r="P60" s="26"/>
      <c r="R60" s="19" t="str">
        <f>IF(AA61="Никитин А.В.","Руководитель отдела","И.о. руководителя отдела")</f>
        <v>Руководитель отдела</v>
      </c>
      <c r="AB60" s="22"/>
      <c r="AC60" s="22"/>
      <c r="AD60" s="22"/>
      <c r="AE60" s="22"/>
    </row>
    <row r="61" spans="1:32" x14ac:dyDescent="0.25">
      <c r="A61" s="19" t="s">
        <v>17</v>
      </c>
      <c r="J61" s="299" t="str">
        <f>IF(Требования!$X$16&lt;&gt;"",Требования!$X$16,"")</f>
        <v>Никитин А.В.</v>
      </c>
      <c r="K61" s="299"/>
      <c r="L61" s="22" t="s">
        <v>20</v>
      </c>
      <c r="M61" s="22"/>
      <c r="N61" s="22"/>
      <c r="P61" s="26"/>
      <c r="R61" s="19" t="s">
        <v>17</v>
      </c>
      <c r="AA61" s="299" t="str">
        <f>IF(Требования!$X$16&lt;&gt;"",Требования!$X$16,"")</f>
        <v>Никитин А.В.</v>
      </c>
      <c r="AB61" s="299"/>
      <c r="AC61" s="22" t="s">
        <v>20</v>
      </c>
      <c r="AD61" s="22"/>
      <c r="AE61" s="22"/>
    </row>
    <row r="62" spans="1:32" x14ac:dyDescent="0.25">
      <c r="K62" s="23" t="s">
        <v>19</v>
      </c>
      <c r="P62" s="26"/>
      <c r="AB62" s="23" t="s">
        <v>19</v>
      </c>
    </row>
    <row r="63" spans="1:32" x14ac:dyDescent="0.25">
      <c r="K63" s="23"/>
      <c r="P63" s="26"/>
      <c r="AB63" s="23"/>
    </row>
    <row r="64" spans="1:32" x14ac:dyDescent="0.25">
      <c r="K64" s="23"/>
      <c r="P64" s="26"/>
      <c r="AB64" s="23"/>
    </row>
    <row r="65" spans="1:32" x14ac:dyDescent="0.25">
      <c r="K65" s="23"/>
      <c r="P65" s="26"/>
      <c r="AB65" s="23"/>
    </row>
    <row r="66" spans="1:32" x14ac:dyDescent="0.25">
      <c r="K66" s="23"/>
      <c r="P66" s="21"/>
      <c r="AB66" s="23"/>
    </row>
    <row r="67" spans="1:32" x14ac:dyDescent="0.25">
      <c r="P67" s="21"/>
    </row>
    <row r="68" spans="1:32" x14ac:dyDescent="0.25">
      <c r="P68" s="26"/>
    </row>
    <row r="69" spans="1:32" x14ac:dyDescent="0.25">
      <c r="P69" s="26"/>
    </row>
    <row r="70" spans="1:32" x14ac:dyDescent="0.25">
      <c r="P70" s="26"/>
    </row>
    <row r="71" spans="1:32" x14ac:dyDescent="0.25">
      <c r="I71" s="1" t="s">
        <v>0</v>
      </c>
      <c r="K71" s="1"/>
      <c r="P71" s="26"/>
      <c r="Z71" s="1" t="s">
        <v>0</v>
      </c>
      <c r="AB71" s="1"/>
    </row>
    <row r="72" spans="1:32" x14ac:dyDescent="0.25">
      <c r="I72" s="1" t="s">
        <v>1</v>
      </c>
      <c r="K72" s="1"/>
      <c r="P72" s="26"/>
      <c r="Z72" s="1" t="s">
        <v>1</v>
      </c>
      <c r="AB72" s="1"/>
    </row>
    <row r="73" spans="1:32" x14ac:dyDescent="0.25">
      <c r="I73" s="2"/>
      <c r="K73" s="2"/>
      <c r="P73" s="26"/>
      <c r="Z73" s="2"/>
      <c r="AB73" s="2"/>
    </row>
    <row r="74" spans="1:32" x14ac:dyDescent="0.25">
      <c r="H74" s="2" t="s">
        <v>16</v>
      </c>
      <c r="I74" s="24"/>
      <c r="J74" s="99">
        <f>IF(Требования!$L$20&lt;&gt;"",Требования!$L$20,"")</f>
        <v>7716</v>
      </c>
      <c r="P74" s="26"/>
      <c r="Y74" s="2" t="s">
        <v>16</v>
      </c>
      <c r="Z74" s="24"/>
      <c r="AA74" s="99" t="str">
        <f>IF(Требования!$L$21&lt;&gt;"",Требования!$L$21,"")</f>
        <v/>
      </c>
    </row>
    <row r="75" spans="1:32" x14ac:dyDescent="0.25">
      <c r="I75" s="2" t="s">
        <v>2</v>
      </c>
      <c r="K75" s="2"/>
      <c r="P75" s="26"/>
      <c r="R75" s="10"/>
      <c r="S75" s="10"/>
      <c r="T75" s="10"/>
      <c r="U75" s="10"/>
      <c r="V75" s="10"/>
      <c r="W75" s="10"/>
      <c r="X75" s="10"/>
      <c r="Y75" s="10"/>
      <c r="Z75" s="2" t="s">
        <v>2</v>
      </c>
      <c r="AA75" s="10"/>
      <c r="AB75" s="2"/>
      <c r="AC75" s="10"/>
      <c r="AD75" s="10"/>
      <c r="AE75" s="10"/>
      <c r="AF75" s="10"/>
    </row>
    <row r="76" spans="1:32" ht="18.75" x14ac:dyDescent="0.25">
      <c r="I76" s="155" t="s">
        <v>318</v>
      </c>
      <c r="K76" s="3"/>
      <c r="P76" s="26"/>
      <c r="R76" s="10"/>
      <c r="S76" s="10"/>
      <c r="T76" s="10"/>
      <c r="U76" s="10"/>
      <c r="V76" s="10"/>
      <c r="W76" s="10"/>
      <c r="X76" s="10"/>
      <c r="Y76" s="10"/>
      <c r="Z76" s="155" t="s">
        <v>318</v>
      </c>
      <c r="AA76" s="10"/>
      <c r="AB76" s="3"/>
      <c r="AC76" s="10"/>
      <c r="AD76" s="10"/>
      <c r="AE76" s="10"/>
      <c r="AF76" s="10"/>
    </row>
    <row r="77" spans="1:32" ht="15.75" x14ac:dyDescent="0.25">
      <c r="I77" s="3" t="s">
        <v>3</v>
      </c>
      <c r="K77" s="3"/>
      <c r="P77" s="26"/>
      <c r="R77" s="10"/>
      <c r="S77" s="10"/>
      <c r="T77" s="10"/>
      <c r="U77" s="10"/>
      <c r="V77" s="10"/>
      <c r="W77" s="10"/>
      <c r="X77" s="10"/>
      <c r="Y77" s="10"/>
      <c r="Z77" s="3" t="s">
        <v>3</v>
      </c>
      <c r="AA77" s="10"/>
      <c r="AB77" s="3"/>
      <c r="AC77" s="10"/>
      <c r="AD77" s="10"/>
      <c r="AE77" s="10"/>
      <c r="AF77" s="10"/>
    </row>
    <row r="78" spans="1:32" ht="15.75" x14ac:dyDescent="0.25">
      <c r="I78" s="3" t="s">
        <v>4</v>
      </c>
      <c r="K78" s="3"/>
      <c r="P78" s="26"/>
      <c r="R78" s="10"/>
      <c r="S78" s="10"/>
      <c r="T78" s="10"/>
      <c r="U78" s="10"/>
      <c r="V78" s="10"/>
      <c r="W78" s="10"/>
      <c r="X78" s="10"/>
      <c r="Y78" s="10"/>
      <c r="Z78" s="3" t="s">
        <v>4</v>
      </c>
      <c r="AA78" s="10"/>
      <c r="AB78" s="3"/>
      <c r="AC78" s="10"/>
      <c r="AD78" s="10"/>
      <c r="AE78" s="10"/>
      <c r="AF78" s="10"/>
    </row>
    <row r="79" spans="1:32" x14ac:dyDescent="0.25">
      <c r="P79" s="26"/>
    </row>
    <row r="80" spans="1:32" ht="18.75" customHeight="1" x14ac:dyDescent="0.25">
      <c r="A80" s="12" t="s">
        <v>5</v>
      </c>
      <c r="B80" s="11"/>
      <c r="C80" s="11"/>
      <c r="D80" s="11"/>
      <c r="E80" s="11"/>
      <c r="F80" s="11"/>
      <c r="G80" s="11"/>
      <c r="H80" s="16"/>
      <c r="I80" s="309" t="str">
        <f>IF(Требования!$X$12&lt;&gt;"",Требования!$X$12,"")</f>
        <v>S15301060124</v>
      </c>
      <c r="J80" s="310"/>
      <c r="K80" s="310"/>
      <c r="L80" s="310"/>
      <c r="M80" s="310"/>
      <c r="N80" s="310"/>
      <c r="O80" s="311"/>
      <c r="P80" s="27"/>
      <c r="Q80" s="25"/>
      <c r="R80" s="12" t="s">
        <v>5</v>
      </c>
      <c r="S80" s="11"/>
      <c r="T80" s="11"/>
      <c r="U80" s="11"/>
      <c r="V80" s="11"/>
      <c r="W80" s="11"/>
      <c r="X80" s="11"/>
      <c r="Y80" s="16"/>
      <c r="Z80" s="309" t="str">
        <f>IF(Требования!$X$12&lt;&gt;"",Требования!$X$12,"")</f>
        <v>S15301060124</v>
      </c>
      <c r="AA80" s="310"/>
      <c r="AB80" s="310"/>
      <c r="AC80" s="310"/>
      <c r="AD80" s="310"/>
      <c r="AE80" s="310"/>
      <c r="AF80" s="311"/>
    </row>
    <row r="81" spans="1:32" ht="18.75" customHeight="1" x14ac:dyDescent="0.25">
      <c r="A81" s="33" t="s">
        <v>6</v>
      </c>
      <c r="B81" s="34"/>
      <c r="C81" s="34"/>
      <c r="D81" s="34"/>
      <c r="E81" s="34"/>
      <c r="F81" s="34"/>
      <c r="G81" s="34"/>
      <c r="H81" s="34"/>
      <c r="I81" s="6"/>
      <c r="J81" s="15" t="str">
        <f>IF(Требования!$X$4&lt;&gt;"",Требования!$X$4,"")</f>
        <v>06.01.2024</v>
      </c>
      <c r="K81" s="237" t="str">
        <f>IF('Лист для заполнения'!$AH$7&lt;&gt;"",'Лист для заполнения'!$AH$7,"")</f>
        <v>07</v>
      </c>
      <c r="L81" s="13" t="s">
        <v>61</v>
      </c>
      <c r="M81" s="237" t="str">
        <f>IF('Лист для заполнения'!$AS$7&lt;&gt;"",'Лист для заполнения'!$AS$7,"")</f>
        <v>34</v>
      </c>
      <c r="N81" s="13" t="s">
        <v>14</v>
      </c>
      <c r="O81" s="14"/>
      <c r="P81" s="32"/>
      <c r="Q81" s="4"/>
      <c r="R81" s="33" t="s">
        <v>6</v>
      </c>
      <c r="S81" s="37"/>
      <c r="T81" s="37"/>
      <c r="U81" s="37"/>
      <c r="V81" s="37"/>
      <c r="W81" s="37"/>
      <c r="X81" s="37"/>
      <c r="Y81" s="37"/>
      <c r="Z81" s="6"/>
      <c r="AA81" s="15" t="str">
        <f>IF(Требования!$X$4&lt;&gt;"",Требования!$X$4,"")</f>
        <v>06.01.2024</v>
      </c>
      <c r="AB81" s="237" t="str">
        <f>IF('Лист для заполнения'!$AH$7&lt;&gt;"",'Лист для заполнения'!$AH$7,"")</f>
        <v>07</v>
      </c>
      <c r="AC81" s="13" t="s">
        <v>61</v>
      </c>
      <c r="AD81" s="237" t="str">
        <f>IF('Лист для заполнения'!$AS$7&lt;&gt;"",'Лист для заполнения'!$AS$7,"")</f>
        <v>34</v>
      </c>
      <c r="AE81" s="13" t="s">
        <v>14</v>
      </c>
      <c r="AF81" s="14"/>
    </row>
    <row r="82" spans="1:32" x14ac:dyDescent="0.25">
      <c r="A82" s="103" t="s">
        <v>13</v>
      </c>
      <c r="B82" s="104"/>
      <c r="C82" s="105"/>
      <c r="D82" s="105"/>
      <c r="E82" s="106"/>
      <c r="F82" s="315" t="str">
        <f>IF(Требования!$X$4&lt;&gt;"",Требования!$X$4,"")</f>
        <v>06.01.2024</v>
      </c>
      <c r="G82" s="315"/>
      <c r="H82" s="316"/>
      <c r="I82" s="317">
        <f>IF(Требования!$N$20&lt;&gt;"",Требования!$N$20,"")</f>
        <v>8763.59</v>
      </c>
      <c r="J82" s="317"/>
      <c r="K82" s="317"/>
      <c r="L82" s="317"/>
      <c r="M82" s="317"/>
      <c r="N82" s="317"/>
      <c r="O82" s="318"/>
      <c r="P82" s="28"/>
      <c r="R82" s="103" t="s">
        <v>13</v>
      </c>
      <c r="S82" s="104"/>
      <c r="T82" s="105"/>
      <c r="U82" s="105"/>
      <c r="V82" s="106"/>
      <c r="W82" s="321" t="str">
        <f>IF(Требования!$X$4&lt;&gt;"",Требования!$X$4,"")</f>
        <v>06.01.2024</v>
      </c>
      <c r="X82" s="321"/>
      <c r="Y82" s="322"/>
      <c r="Z82" s="326" t="str">
        <f>IF(Требования!$N$21&lt;&gt;"",Требования!$N$21,"")</f>
        <v/>
      </c>
      <c r="AA82" s="326"/>
      <c r="AB82" s="326"/>
      <c r="AC82" s="326"/>
      <c r="AD82" s="326"/>
      <c r="AE82" s="326"/>
      <c r="AF82" s="327"/>
    </row>
    <row r="83" spans="1:32" ht="15" customHeight="1" x14ac:dyDescent="0.25">
      <c r="A83" s="96" t="s">
        <v>15</v>
      </c>
      <c r="B83" s="63" t="str">
        <f>IFERROR(LEFT(Требования!$K$20,SEARCH(":",Требования!$K$20)-1),"")</f>
        <v>08</v>
      </c>
      <c r="C83" s="97" t="s">
        <v>61</v>
      </c>
      <c r="D83" s="76" t="str">
        <f>IFERROR(RIGHT(Требования!$K$20,SEARCH(":",Требования!$K$20)-1),"")</f>
        <v>40</v>
      </c>
      <c r="E83" s="101" t="s">
        <v>14</v>
      </c>
      <c r="F83" s="101"/>
      <c r="G83" s="108"/>
      <c r="H83" s="36"/>
      <c r="I83" s="319"/>
      <c r="J83" s="319"/>
      <c r="K83" s="319"/>
      <c r="L83" s="319"/>
      <c r="M83" s="319"/>
      <c r="N83" s="319"/>
      <c r="O83" s="320"/>
      <c r="P83" s="28"/>
      <c r="R83" s="96" t="s">
        <v>15</v>
      </c>
      <c r="S83" s="35" t="str">
        <f>IFERROR(LEFT(Требования!$K$21,SEARCH(":",Требования!$K$21)-1),"")</f>
        <v/>
      </c>
      <c r="T83" s="97" t="s">
        <v>61</v>
      </c>
      <c r="U83" s="76" t="str">
        <f>IFERROR(RIGHT(Требования!$K$21,SEARCH(":",Требования!$K$21)-1),"")</f>
        <v/>
      </c>
      <c r="V83" s="101" t="s">
        <v>14</v>
      </c>
      <c r="W83" s="101"/>
      <c r="X83" s="108"/>
      <c r="Y83" s="36"/>
      <c r="Z83" s="328"/>
      <c r="AA83" s="328"/>
      <c r="AB83" s="328"/>
      <c r="AC83" s="328"/>
      <c r="AD83" s="328"/>
      <c r="AE83" s="328"/>
      <c r="AF83" s="329"/>
    </row>
    <row r="84" spans="1:32" ht="18.75" customHeight="1" x14ac:dyDescent="0.25">
      <c r="A84" s="100" t="s">
        <v>7</v>
      </c>
      <c r="B84" s="101"/>
      <c r="C84" s="101"/>
      <c r="D84" s="101"/>
      <c r="E84" s="101"/>
      <c r="F84" s="101"/>
      <c r="G84" s="101"/>
      <c r="H84" s="102"/>
      <c r="I84" s="309">
        <f>IF(Требования!$M$20&lt;&gt;"",Требования!$M$20,"")</f>
        <v>4.1900000000000004</v>
      </c>
      <c r="J84" s="310"/>
      <c r="K84" s="310"/>
      <c r="L84" s="310"/>
      <c r="M84" s="310"/>
      <c r="N84" s="310"/>
      <c r="O84" s="311"/>
      <c r="P84" s="27"/>
      <c r="R84" s="100" t="s">
        <v>7</v>
      </c>
      <c r="S84" s="101"/>
      <c r="T84" s="101"/>
      <c r="U84" s="101"/>
      <c r="V84" s="101"/>
      <c r="W84" s="101"/>
      <c r="X84" s="101"/>
      <c r="Y84" s="102"/>
      <c r="Z84" s="312" t="str">
        <f>IF(Требования!$M$21&lt;&gt;"",Требования!$M$21,"")</f>
        <v/>
      </c>
      <c r="AA84" s="313"/>
      <c r="AB84" s="313"/>
      <c r="AC84" s="313"/>
      <c r="AD84" s="313"/>
      <c r="AE84" s="313"/>
      <c r="AF84" s="314"/>
    </row>
    <row r="85" spans="1:32" ht="18.75" customHeight="1" x14ac:dyDescent="0.25">
      <c r="A85" s="5" t="s">
        <v>8</v>
      </c>
      <c r="B85" s="7"/>
      <c r="C85" s="7"/>
      <c r="D85" s="7"/>
      <c r="E85" s="7"/>
      <c r="F85" s="7"/>
      <c r="G85" s="7"/>
      <c r="H85" s="14"/>
      <c r="I85" s="312">
        <f>IF(AND(I82&lt;&gt;"",I84&lt;&gt;""),I82/I84,"")</f>
        <v>2091.5489260143195</v>
      </c>
      <c r="J85" s="313"/>
      <c r="K85" s="313"/>
      <c r="L85" s="313"/>
      <c r="M85" s="313"/>
      <c r="N85" s="313"/>
      <c r="O85" s="314"/>
      <c r="P85" s="29"/>
      <c r="R85" s="5" t="s">
        <v>8</v>
      </c>
      <c r="S85" s="7"/>
      <c r="T85" s="7"/>
      <c r="U85" s="7"/>
      <c r="V85" s="7"/>
      <c r="W85" s="7"/>
      <c r="X85" s="7"/>
      <c r="Y85" s="14"/>
      <c r="Z85" s="312" t="str">
        <f>IF(AND(Z82&lt;&gt;"",Z84&lt;&gt;""),Z82/Z84,"")</f>
        <v/>
      </c>
      <c r="AA85" s="313"/>
      <c r="AB85" s="313"/>
      <c r="AC85" s="313"/>
      <c r="AD85" s="313"/>
      <c r="AE85" s="313"/>
      <c r="AF85" s="314"/>
    </row>
    <row r="86" spans="1:32" ht="18.75" customHeight="1" x14ac:dyDescent="0.25">
      <c r="A86" s="5" t="s">
        <v>9</v>
      </c>
      <c r="B86" s="7"/>
      <c r="C86" s="7"/>
      <c r="D86" s="7"/>
      <c r="E86" s="7"/>
      <c r="F86" s="7"/>
      <c r="G86" s="7"/>
      <c r="H86" s="14"/>
      <c r="I86" s="296" t="str">
        <f>$I$20</f>
        <v>12 часов с даты и времени изготовления</v>
      </c>
      <c r="J86" s="297"/>
      <c r="K86" s="297"/>
      <c r="L86" s="297"/>
      <c r="M86" s="297"/>
      <c r="N86" s="297"/>
      <c r="O86" s="298"/>
      <c r="P86" s="30"/>
      <c r="R86" s="5" t="s">
        <v>9</v>
      </c>
      <c r="S86" s="7"/>
      <c r="T86" s="7"/>
      <c r="U86" s="7"/>
      <c r="V86" s="7"/>
      <c r="W86" s="7"/>
      <c r="X86" s="7"/>
      <c r="Y86" s="14"/>
      <c r="Z86" s="296" t="str">
        <f>$I$20</f>
        <v>12 часов с даты и времени изготовления</v>
      </c>
      <c r="AA86" s="297"/>
      <c r="AB86" s="297"/>
      <c r="AC86" s="297"/>
      <c r="AD86" s="297"/>
      <c r="AE86" s="297"/>
      <c r="AF86" s="298"/>
    </row>
    <row r="87" spans="1:32" ht="30" customHeight="1" x14ac:dyDescent="0.25">
      <c r="A87" s="296" t="s">
        <v>10</v>
      </c>
      <c r="B87" s="297"/>
      <c r="C87" s="297"/>
      <c r="D87" s="297"/>
      <c r="E87" s="297"/>
      <c r="F87" s="297"/>
      <c r="G87" s="297"/>
      <c r="H87" s="298"/>
      <c r="I87" s="296" t="s">
        <v>11</v>
      </c>
      <c r="J87" s="297"/>
      <c r="K87" s="297"/>
      <c r="L87" s="297"/>
      <c r="M87" s="297"/>
      <c r="N87" s="297"/>
      <c r="O87" s="298"/>
      <c r="P87" s="30"/>
      <c r="R87" s="296" t="s">
        <v>10</v>
      </c>
      <c r="S87" s="297"/>
      <c r="T87" s="297"/>
      <c r="U87" s="297"/>
      <c r="V87" s="297"/>
      <c r="W87" s="297"/>
      <c r="X87" s="297"/>
      <c r="Y87" s="298"/>
      <c r="Z87" s="296" t="s">
        <v>11</v>
      </c>
      <c r="AA87" s="297"/>
      <c r="AB87" s="297"/>
      <c r="AC87" s="297"/>
      <c r="AD87" s="297"/>
      <c r="AE87" s="297"/>
      <c r="AF87" s="298"/>
    </row>
    <row r="88" spans="1:32" x14ac:dyDescent="0.25">
      <c r="A88" s="300" t="s">
        <v>12</v>
      </c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2"/>
      <c r="P88" s="31"/>
      <c r="R88" s="300" t="s">
        <v>12</v>
      </c>
      <c r="S88" s="301"/>
      <c r="T88" s="301"/>
      <c r="U88" s="301"/>
      <c r="V88" s="301"/>
      <c r="W88" s="301"/>
      <c r="X88" s="301"/>
      <c r="Y88" s="301"/>
      <c r="Z88" s="301"/>
      <c r="AA88" s="301"/>
      <c r="AB88" s="301"/>
      <c r="AC88" s="301"/>
      <c r="AD88" s="301"/>
      <c r="AE88" s="301"/>
      <c r="AF88" s="302"/>
    </row>
    <row r="89" spans="1:32" x14ac:dyDescent="0.25">
      <c r="A89" s="303"/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5"/>
      <c r="P89" s="31"/>
      <c r="R89" s="303"/>
      <c r="S89" s="304"/>
      <c r="T89" s="304"/>
      <c r="U89" s="304"/>
      <c r="V89" s="304"/>
      <c r="W89" s="304"/>
      <c r="X89" s="304"/>
      <c r="Y89" s="304"/>
      <c r="Z89" s="304"/>
      <c r="AA89" s="304"/>
      <c r="AB89" s="304"/>
      <c r="AC89" s="304"/>
      <c r="AD89" s="304"/>
      <c r="AE89" s="304"/>
      <c r="AF89" s="305"/>
    </row>
    <row r="90" spans="1:32" ht="3.75" customHeight="1" x14ac:dyDescent="0.25">
      <c r="A90" s="306"/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8"/>
      <c r="P90" s="31"/>
      <c r="R90" s="306"/>
      <c r="S90" s="307"/>
      <c r="T90" s="307"/>
      <c r="U90" s="307"/>
      <c r="V90" s="307"/>
      <c r="W90" s="307"/>
      <c r="X90" s="307"/>
      <c r="Y90" s="307"/>
      <c r="Z90" s="307"/>
      <c r="AA90" s="307"/>
      <c r="AB90" s="307"/>
      <c r="AC90" s="307"/>
      <c r="AD90" s="307"/>
      <c r="AE90" s="307"/>
      <c r="AF90" s="308"/>
    </row>
    <row r="91" spans="1:32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1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spans="1:32" x14ac:dyDescent="0.25">
      <c r="A92" s="9"/>
      <c r="P92" s="26"/>
      <c r="R92" s="9"/>
    </row>
    <row r="93" spans="1:32" x14ac:dyDescent="0.25">
      <c r="A93" s="19" t="str">
        <f>IF(J94="Никитин А.В.","Руководитель отдела","И.о. руководителя отдела")</f>
        <v>Руководитель отдела</v>
      </c>
      <c r="K93" s="22"/>
      <c r="L93" s="22"/>
      <c r="M93" s="22"/>
      <c r="N93" s="22"/>
      <c r="P93" s="26"/>
      <c r="R93" s="19" t="str">
        <f>IF(AA94="Никитин А.В.","Руководитель отдела","И.о. руководителя отдела")</f>
        <v>Руководитель отдела</v>
      </c>
      <c r="AB93" s="22"/>
      <c r="AC93" s="22"/>
      <c r="AD93" s="22"/>
      <c r="AE93" s="22"/>
    </row>
    <row r="94" spans="1:32" x14ac:dyDescent="0.25">
      <c r="A94" s="19" t="s">
        <v>17</v>
      </c>
      <c r="J94" s="299" t="str">
        <f>IF(Требования!$X$16&lt;&gt;"",Требования!$X$16,"")</f>
        <v>Никитин А.В.</v>
      </c>
      <c r="K94" s="299"/>
      <c r="L94" s="22" t="s">
        <v>20</v>
      </c>
      <c r="M94" s="22"/>
      <c r="N94" s="22"/>
      <c r="P94" s="26"/>
      <c r="R94" s="19" t="s">
        <v>17</v>
      </c>
      <c r="AA94" s="299" t="str">
        <f>IF(Требования!$X$16&lt;&gt;"",Требования!$X$16,"")</f>
        <v>Никитин А.В.</v>
      </c>
      <c r="AB94" s="299"/>
      <c r="AC94" s="22" t="s">
        <v>20</v>
      </c>
      <c r="AD94" s="22"/>
      <c r="AE94" s="22"/>
    </row>
    <row r="95" spans="1:32" x14ac:dyDescent="0.25">
      <c r="K95" s="23" t="s">
        <v>19</v>
      </c>
      <c r="P95" s="26"/>
      <c r="AB95" s="23" t="s">
        <v>19</v>
      </c>
    </row>
    <row r="96" spans="1:32" x14ac:dyDescent="0.25">
      <c r="K96" s="23"/>
      <c r="P96" s="26"/>
      <c r="AB96" s="23"/>
    </row>
    <row r="97" spans="8:32" x14ac:dyDescent="0.25">
      <c r="K97" s="23"/>
      <c r="P97" s="26"/>
      <c r="AB97" s="23"/>
    </row>
    <row r="98" spans="8:32" x14ac:dyDescent="0.25">
      <c r="K98" s="23"/>
      <c r="P98" s="26"/>
      <c r="AB98" s="23"/>
    </row>
    <row r="99" spans="8:32" x14ac:dyDescent="0.25">
      <c r="K99" s="23"/>
      <c r="P99" s="21"/>
      <c r="AB99" s="23"/>
    </row>
    <row r="100" spans="8:32" x14ac:dyDescent="0.25">
      <c r="P100" s="21"/>
    </row>
    <row r="101" spans="8:32" x14ac:dyDescent="0.25">
      <c r="P101" s="26"/>
    </row>
    <row r="102" spans="8:32" x14ac:dyDescent="0.25">
      <c r="P102" s="26"/>
    </row>
    <row r="103" spans="8:32" x14ac:dyDescent="0.25">
      <c r="P103" s="26"/>
    </row>
    <row r="104" spans="8:32" x14ac:dyDescent="0.25">
      <c r="I104" s="1" t="s">
        <v>0</v>
      </c>
      <c r="K104" s="1"/>
      <c r="P104" s="26"/>
      <c r="Z104" s="1" t="s">
        <v>0</v>
      </c>
      <c r="AB104" s="1"/>
    </row>
    <row r="105" spans="8:32" x14ac:dyDescent="0.25">
      <c r="I105" s="1" t="s">
        <v>1</v>
      </c>
      <c r="K105" s="1"/>
      <c r="P105" s="26"/>
      <c r="Z105" s="1" t="s">
        <v>1</v>
      </c>
      <c r="AB105" s="1"/>
    </row>
    <row r="106" spans="8:32" x14ac:dyDescent="0.25">
      <c r="I106" s="2"/>
      <c r="K106" s="2"/>
      <c r="P106" s="26"/>
      <c r="Z106" s="2"/>
      <c r="AB106" s="2"/>
    </row>
    <row r="107" spans="8:32" x14ac:dyDescent="0.25">
      <c r="H107" s="2" t="s">
        <v>16</v>
      </c>
      <c r="I107" s="24"/>
      <c r="J107" s="99" t="str">
        <f>IF(Требования!$L$22&lt;&gt;"",Требования!$L$22,"")</f>
        <v/>
      </c>
      <c r="P107" s="26"/>
      <c r="Y107" s="2" t="s">
        <v>16</v>
      </c>
      <c r="Z107" s="24"/>
      <c r="AA107" s="99" t="str">
        <f>IF(Требования!$L$23&lt;&gt;"",Требования!$L$23,"")</f>
        <v/>
      </c>
    </row>
    <row r="108" spans="8:32" x14ac:dyDescent="0.25">
      <c r="I108" s="2" t="s">
        <v>2</v>
      </c>
      <c r="K108" s="2"/>
      <c r="P108" s="26"/>
      <c r="R108" s="10"/>
      <c r="S108" s="10"/>
      <c r="T108" s="10"/>
      <c r="U108" s="10"/>
      <c r="V108" s="10"/>
      <c r="W108" s="10"/>
      <c r="X108" s="10"/>
      <c r="Y108" s="10"/>
      <c r="Z108" s="2" t="s">
        <v>2</v>
      </c>
      <c r="AA108" s="10"/>
      <c r="AB108" s="2"/>
      <c r="AC108" s="10"/>
      <c r="AD108" s="10"/>
      <c r="AE108" s="10"/>
      <c r="AF108" s="10"/>
    </row>
    <row r="109" spans="8:32" ht="18.75" x14ac:dyDescent="0.25">
      <c r="I109" s="155" t="s">
        <v>318</v>
      </c>
      <c r="K109" s="3"/>
      <c r="P109" s="26"/>
      <c r="R109" s="10"/>
      <c r="S109" s="10"/>
      <c r="T109" s="10"/>
      <c r="U109" s="10"/>
      <c r="V109" s="10"/>
      <c r="W109" s="10"/>
      <c r="X109" s="10"/>
      <c r="Y109" s="10"/>
      <c r="Z109" s="155" t="s">
        <v>318</v>
      </c>
      <c r="AA109" s="10"/>
      <c r="AB109" s="3"/>
      <c r="AC109" s="10"/>
      <c r="AD109" s="10"/>
      <c r="AE109" s="10"/>
      <c r="AF109" s="10"/>
    </row>
    <row r="110" spans="8:32" ht="15.75" x14ac:dyDescent="0.25">
      <c r="I110" s="3" t="s">
        <v>3</v>
      </c>
      <c r="K110" s="3"/>
      <c r="P110" s="26"/>
      <c r="R110" s="10"/>
      <c r="S110" s="10"/>
      <c r="T110" s="10"/>
      <c r="U110" s="10"/>
      <c r="V110" s="10"/>
      <c r="W110" s="10"/>
      <c r="X110" s="10"/>
      <c r="Y110" s="10"/>
      <c r="Z110" s="3" t="s">
        <v>3</v>
      </c>
      <c r="AA110" s="10"/>
      <c r="AB110" s="3"/>
      <c r="AC110" s="10"/>
      <c r="AD110" s="10"/>
      <c r="AE110" s="10"/>
      <c r="AF110" s="10"/>
    </row>
    <row r="111" spans="8:32" ht="15.75" x14ac:dyDescent="0.25">
      <c r="I111" s="3" t="s">
        <v>4</v>
      </c>
      <c r="K111" s="3"/>
      <c r="P111" s="26"/>
      <c r="R111" s="10"/>
      <c r="S111" s="10"/>
      <c r="T111" s="10"/>
      <c r="U111" s="10"/>
      <c r="V111" s="10"/>
      <c r="W111" s="10"/>
      <c r="X111" s="10"/>
      <c r="Y111" s="10"/>
      <c r="Z111" s="3" t="s">
        <v>4</v>
      </c>
      <c r="AA111" s="10"/>
      <c r="AB111" s="3"/>
      <c r="AC111" s="10"/>
      <c r="AD111" s="10"/>
      <c r="AE111" s="10"/>
      <c r="AF111" s="10"/>
    </row>
    <row r="112" spans="8:32" x14ac:dyDescent="0.25">
      <c r="P112" s="26"/>
    </row>
    <row r="113" spans="1:32" ht="18.75" customHeight="1" x14ac:dyDescent="0.25">
      <c r="A113" s="12" t="s">
        <v>5</v>
      </c>
      <c r="B113" s="11"/>
      <c r="C113" s="11"/>
      <c r="D113" s="11"/>
      <c r="E113" s="11"/>
      <c r="F113" s="11"/>
      <c r="G113" s="11"/>
      <c r="H113" s="16"/>
      <c r="I113" s="309" t="str">
        <f>IF(Требования!$X$12&lt;&gt;"",Требования!$X$12,"")</f>
        <v>S15301060124</v>
      </c>
      <c r="J113" s="310"/>
      <c r="K113" s="310"/>
      <c r="L113" s="310"/>
      <c r="M113" s="310"/>
      <c r="N113" s="310"/>
      <c r="O113" s="311"/>
      <c r="P113" s="27"/>
      <c r="Q113" s="25"/>
      <c r="R113" s="323" t="s">
        <v>5</v>
      </c>
      <c r="S113" s="324"/>
      <c r="T113" s="324"/>
      <c r="U113" s="324"/>
      <c r="V113" s="324"/>
      <c r="W113" s="324"/>
      <c r="X113" s="324"/>
      <c r="Y113" s="325"/>
      <c r="Z113" s="309" t="str">
        <f>IF(Требования!$X$12&lt;&gt;"",Требования!$X$12,"")</f>
        <v>S15301060124</v>
      </c>
      <c r="AA113" s="310"/>
      <c r="AB113" s="310"/>
      <c r="AC113" s="310"/>
      <c r="AD113" s="310"/>
      <c r="AE113" s="310"/>
      <c r="AF113" s="311"/>
    </row>
    <row r="114" spans="1:32" ht="18.75" customHeight="1" x14ac:dyDescent="0.25">
      <c r="A114" s="33" t="s">
        <v>6</v>
      </c>
      <c r="B114" s="34"/>
      <c r="C114" s="34"/>
      <c r="D114" s="34"/>
      <c r="E114" s="34"/>
      <c r="F114" s="34"/>
      <c r="G114" s="34"/>
      <c r="H114" s="34"/>
      <c r="I114" s="6"/>
      <c r="J114" s="15" t="str">
        <f>IF(Требования!$X$4&lt;&gt;"",Требования!$X$4,"")</f>
        <v>06.01.2024</v>
      </c>
      <c r="K114" s="237" t="str">
        <f>IF('Лист для заполнения'!$AH$7&lt;&gt;"",'Лист для заполнения'!$AH$7,"")</f>
        <v>07</v>
      </c>
      <c r="L114" s="13" t="s">
        <v>61</v>
      </c>
      <c r="M114" s="237" t="str">
        <f>IF('Лист для заполнения'!$AS$7&lt;&gt;"",'Лист для заполнения'!$AS$7,"")</f>
        <v>34</v>
      </c>
      <c r="N114" s="13" t="s">
        <v>14</v>
      </c>
      <c r="O114" s="14"/>
      <c r="P114" s="32"/>
      <c r="Q114" s="4"/>
      <c r="R114" s="33" t="s">
        <v>6</v>
      </c>
      <c r="S114" s="37"/>
      <c r="T114" s="37"/>
      <c r="U114" s="37"/>
      <c r="V114" s="37"/>
      <c r="W114" s="37"/>
      <c r="X114" s="37"/>
      <c r="Y114" s="37"/>
      <c r="Z114" s="6"/>
      <c r="AA114" s="15" t="str">
        <f>IF(Требования!$X$4&lt;&gt;"",Требования!$X$4,"")</f>
        <v>06.01.2024</v>
      </c>
      <c r="AB114" s="237" t="str">
        <f>IF('Лист для заполнения'!$AH$7&lt;&gt;"",'Лист для заполнения'!$AH$7,"")</f>
        <v>07</v>
      </c>
      <c r="AC114" s="13" t="s">
        <v>61</v>
      </c>
      <c r="AD114" s="237" t="str">
        <f>IF('Лист для заполнения'!$AS$7&lt;&gt;"",'Лист для заполнения'!$AS$7,"")</f>
        <v>34</v>
      </c>
      <c r="AE114" s="13" t="s">
        <v>14</v>
      </c>
      <c r="AF114" s="14"/>
    </row>
    <row r="115" spans="1:32" x14ac:dyDescent="0.25">
      <c r="A115" s="103" t="s">
        <v>13</v>
      </c>
      <c r="B115" s="104"/>
      <c r="C115" s="105"/>
      <c r="D115" s="105"/>
      <c r="E115" s="106"/>
      <c r="F115" s="315" t="str">
        <f>IF(Требования!$X$4&lt;&gt;"",Требования!$X$4,"")</f>
        <v>06.01.2024</v>
      </c>
      <c r="G115" s="315"/>
      <c r="H115" s="316"/>
      <c r="I115" s="317" t="str">
        <f>IF(Требования!$N$22&lt;&gt;"",Требования!$N$22,"")</f>
        <v/>
      </c>
      <c r="J115" s="317"/>
      <c r="K115" s="317"/>
      <c r="L115" s="317"/>
      <c r="M115" s="317"/>
      <c r="N115" s="317"/>
      <c r="O115" s="318"/>
      <c r="P115" s="28"/>
      <c r="R115" s="103" t="s">
        <v>13</v>
      </c>
      <c r="S115" s="104"/>
      <c r="T115" s="105"/>
      <c r="U115" s="105"/>
      <c r="V115" s="106"/>
      <c r="W115" s="321" t="str">
        <f>IF(Требования!$X$4&lt;&gt;"",Требования!$X$4,"")</f>
        <v>06.01.2024</v>
      </c>
      <c r="X115" s="321"/>
      <c r="Y115" s="322"/>
      <c r="Z115" s="317" t="str">
        <f>IF(Требования!$N$23&lt;&gt;"",Требования!$N$23,"")</f>
        <v/>
      </c>
      <c r="AA115" s="317"/>
      <c r="AB115" s="317"/>
      <c r="AC115" s="317"/>
      <c r="AD115" s="317"/>
      <c r="AE115" s="317"/>
      <c r="AF115" s="318"/>
    </row>
    <row r="116" spans="1:32" ht="15" customHeight="1" x14ac:dyDescent="0.25">
      <c r="A116" s="96" t="s">
        <v>15</v>
      </c>
      <c r="B116" s="35" t="str">
        <f>IFERROR(LEFT(Требования!$K$22,SEARCH(":",Требования!$K$22)-1),"")</f>
        <v/>
      </c>
      <c r="C116" s="97" t="s">
        <v>61</v>
      </c>
      <c r="D116" s="76" t="str">
        <f>IFERROR(RIGHT(Требования!$K$22,SEARCH(":",Требования!$K$22)-1),"")</f>
        <v/>
      </c>
      <c r="E116" s="107" t="s">
        <v>14</v>
      </c>
      <c r="F116" s="107"/>
      <c r="G116" s="108"/>
      <c r="H116" s="36"/>
      <c r="I116" s="319"/>
      <c r="J116" s="319"/>
      <c r="K116" s="319"/>
      <c r="L116" s="319"/>
      <c r="M116" s="319"/>
      <c r="N116" s="319"/>
      <c r="O116" s="320"/>
      <c r="P116" s="28"/>
      <c r="R116" s="96" t="s">
        <v>15</v>
      </c>
      <c r="S116" s="35" t="str">
        <f>IFERROR(LEFT(Требования!$K$23,SEARCH(":",Требования!$K$23)-1),"")</f>
        <v/>
      </c>
      <c r="T116" s="97" t="s">
        <v>61</v>
      </c>
      <c r="U116" s="76" t="str">
        <f>IFERROR(RIGHT(Требования!$K$23,SEARCH(":",Требования!$K$23)-1),"")</f>
        <v/>
      </c>
      <c r="V116" s="107" t="s">
        <v>14</v>
      </c>
      <c r="W116" s="107"/>
      <c r="X116" s="108"/>
      <c r="Y116" s="36"/>
      <c r="Z116" s="319"/>
      <c r="AA116" s="319"/>
      <c r="AB116" s="319"/>
      <c r="AC116" s="319"/>
      <c r="AD116" s="319"/>
      <c r="AE116" s="319"/>
      <c r="AF116" s="320"/>
    </row>
    <row r="117" spans="1:32" ht="18.75" customHeight="1" x14ac:dyDescent="0.25">
      <c r="A117" s="100" t="s">
        <v>7</v>
      </c>
      <c r="B117" s="101"/>
      <c r="C117" s="101"/>
      <c r="D117" s="101"/>
      <c r="E117" s="101"/>
      <c r="F117" s="101"/>
      <c r="G117" s="101"/>
      <c r="H117" s="102"/>
      <c r="I117" s="309" t="str">
        <f>IF(Требования!$M$22&lt;&gt;"",Требования!$M$22,"")</f>
        <v/>
      </c>
      <c r="J117" s="310"/>
      <c r="K117" s="310"/>
      <c r="L117" s="310"/>
      <c r="M117" s="310"/>
      <c r="N117" s="310"/>
      <c r="O117" s="311"/>
      <c r="P117" s="27"/>
      <c r="R117" s="100" t="s">
        <v>7</v>
      </c>
      <c r="S117" s="101"/>
      <c r="T117" s="101"/>
      <c r="U117" s="101"/>
      <c r="V117" s="101"/>
      <c r="W117" s="101"/>
      <c r="X117" s="101"/>
      <c r="Y117" s="102"/>
      <c r="Z117" s="309" t="str">
        <f>IF(Требования!$M$23&lt;&gt;"",Требования!$M$23,"")</f>
        <v/>
      </c>
      <c r="AA117" s="310"/>
      <c r="AB117" s="310"/>
      <c r="AC117" s="310"/>
      <c r="AD117" s="310"/>
      <c r="AE117" s="310"/>
      <c r="AF117" s="311"/>
    </row>
    <row r="118" spans="1:32" ht="18.75" customHeight="1" x14ac:dyDescent="0.25">
      <c r="A118" s="5" t="s">
        <v>8</v>
      </c>
      <c r="B118" s="7"/>
      <c r="C118" s="7"/>
      <c r="D118" s="7"/>
      <c r="E118" s="7"/>
      <c r="F118" s="7"/>
      <c r="G118" s="7"/>
      <c r="H118" s="14"/>
      <c r="I118" s="312" t="str">
        <f>IF(AND(I115&lt;&gt;"",I117&lt;&gt;""),I115/I117,"")</f>
        <v/>
      </c>
      <c r="J118" s="313"/>
      <c r="K118" s="313"/>
      <c r="L118" s="313"/>
      <c r="M118" s="313"/>
      <c r="N118" s="313"/>
      <c r="O118" s="314"/>
      <c r="P118" s="29"/>
      <c r="R118" s="5" t="s">
        <v>8</v>
      </c>
      <c r="S118" s="7"/>
      <c r="T118" s="7"/>
      <c r="U118" s="7"/>
      <c r="V118" s="7"/>
      <c r="W118" s="7"/>
      <c r="X118" s="7"/>
      <c r="Y118" s="14"/>
      <c r="Z118" s="312" t="str">
        <f>IF(AND(Z115&lt;&gt;"",Z117&lt;&gt;""),Z115/Z117,"")</f>
        <v/>
      </c>
      <c r="AA118" s="313"/>
      <c r="AB118" s="313"/>
      <c r="AC118" s="313"/>
      <c r="AD118" s="313"/>
      <c r="AE118" s="313"/>
      <c r="AF118" s="314"/>
    </row>
    <row r="119" spans="1:32" ht="18.75" customHeight="1" x14ac:dyDescent="0.25">
      <c r="A119" s="5" t="s">
        <v>9</v>
      </c>
      <c r="B119" s="7"/>
      <c r="C119" s="7"/>
      <c r="D119" s="7"/>
      <c r="E119" s="7"/>
      <c r="F119" s="7"/>
      <c r="G119" s="7"/>
      <c r="H119" s="14"/>
      <c r="I119" s="296" t="str">
        <f>$I$20</f>
        <v>12 часов с даты и времени изготовления</v>
      </c>
      <c r="J119" s="297"/>
      <c r="K119" s="297"/>
      <c r="L119" s="297"/>
      <c r="M119" s="297"/>
      <c r="N119" s="297"/>
      <c r="O119" s="298"/>
      <c r="P119" s="30"/>
      <c r="R119" s="5" t="s">
        <v>9</v>
      </c>
      <c r="S119" s="7"/>
      <c r="T119" s="7"/>
      <c r="U119" s="7"/>
      <c r="V119" s="7"/>
      <c r="W119" s="7"/>
      <c r="X119" s="7"/>
      <c r="Y119" s="14"/>
      <c r="Z119" s="296" t="str">
        <f>$I$20</f>
        <v>12 часов с даты и времени изготовления</v>
      </c>
      <c r="AA119" s="297"/>
      <c r="AB119" s="297"/>
      <c r="AC119" s="297"/>
      <c r="AD119" s="297"/>
      <c r="AE119" s="297"/>
      <c r="AF119" s="298"/>
    </row>
    <row r="120" spans="1:32" ht="30" customHeight="1" x14ac:dyDescent="0.25">
      <c r="A120" s="296" t="s">
        <v>10</v>
      </c>
      <c r="B120" s="297"/>
      <c r="C120" s="297"/>
      <c r="D120" s="297"/>
      <c r="E120" s="297"/>
      <c r="F120" s="297"/>
      <c r="G120" s="297"/>
      <c r="H120" s="298"/>
      <c r="I120" s="296" t="s">
        <v>11</v>
      </c>
      <c r="J120" s="297"/>
      <c r="K120" s="297"/>
      <c r="L120" s="297"/>
      <c r="M120" s="297"/>
      <c r="N120" s="297"/>
      <c r="O120" s="298"/>
      <c r="P120" s="30"/>
      <c r="R120" s="296" t="s">
        <v>10</v>
      </c>
      <c r="S120" s="297"/>
      <c r="T120" s="297"/>
      <c r="U120" s="297"/>
      <c r="V120" s="297"/>
      <c r="W120" s="297"/>
      <c r="X120" s="297"/>
      <c r="Y120" s="298"/>
      <c r="Z120" s="296" t="s">
        <v>11</v>
      </c>
      <c r="AA120" s="297"/>
      <c r="AB120" s="297"/>
      <c r="AC120" s="297"/>
      <c r="AD120" s="297"/>
      <c r="AE120" s="297"/>
      <c r="AF120" s="298"/>
    </row>
    <row r="121" spans="1:32" x14ac:dyDescent="0.25">
      <c r="A121" s="300" t="s">
        <v>12</v>
      </c>
      <c r="B121" s="301"/>
      <c r="C121" s="301"/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1"/>
      <c r="O121" s="302"/>
      <c r="P121" s="31"/>
      <c r="R121" s="300" t="s">
        <v>12</v>
      </c>
      <c r="S121" s="301"/>
      <c r="T121" s="301"/>
      <c r="U121" s="301"/>
      <c r="V121" s="301"/>
      <c r="W121" s="301"/>
      <c r="X121" s="301"/>
      <c r="Y121" s="301"/>
      <c r="Z121" s="301"/>
      <c r="AA121" s="301"/>
      <c r="AB121" s="301"/>
      <c r="AC121" s="301"/>
      <c r="AD121" s="301"/>
      <c r="AE121" s="301"/>
      <c r="AF121" s="302"/>
    </row>
    <row r="122" spans="1:32" x14ac:dyDescent="0.25">
      <c r="A122" s="303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5"/>
      <c r="P122" s="31"/>
      <c r="R122" s="303"/>
      <c r="S122" s="304"/>
      <c r="T122" s="304"/>
      <c r="U122" s="304"/>
      <c r="V122" s="304"/>
      <c r="W122" s="304"/>
      <c r="X122" s="304"/>
      <c r="Y122" s="304"/>
      <c r="Z122" s="304"/>
      <c r="AA122" s="304"/>
      <c r="AB122" s="304"/>
      <c r="AC122" s="304"/>
      <c r="AD122" s="304"/>
      <c r="AE122" s="304"/>
      <c r="AF122" s="305"/>
    </row>
    <row r="123" spans="1:32" ht="3.75" customHeight="1" x14ac:dyDescent="0.25">
      <c r="A123" s="306"/>
      <c r="B123" s="307"/>
      <c r="C123" s="307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8"/>
      <c r="P123" s="31"/>
      <c r="R123" s="306"/>
      <c r="S123" s="307"/>
      <c r="T123" s="307"/>
      <c r="U123" s="307"/>
      <c r="V123" s="307"/>
      <c r="W123" s="307"/>
      <c r="X123" s="307"/>
      <c r="Y123" s="307"/>
      <c r="Z123" s="307"/>
      <c r="AA123" s="307"/>
      <c r="AB123" s="307"/>
      <c r="AC123" s="307"/>
      <c r="AD123" s="307"/>
      <c r="AE123" s="307"/>
      <c r="AF123" s="308"/>
    </row>
    <row r="124" spans="1:32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1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spans="1:32" x14ac:dyDescent="0.25">
      <c r="P125" s="26"/>
    </row>
    <row r="126" spans="1:32" x14ac:dyDescent="0.25">
      <c r="A126" s="19" t="str">
        <f>IF(J127="Никитин А.В.","Руководитель отдела","И.о. руководителя отдела")</f>
        <v>Руководитель отдела</v>
      </c>
      <c r="K126" s="22"/>
      <c r="L126" s="22"/>
      <c r="M126" s="22"/>
      <c r="N126" s="22"/>
      <c r="P126" s="26"/>
      <c r="R126" s="19" t="str">
        <f>IF(AA127="Никитин А.В.","Руководитель отдела","И.о. руководителя отдела")</f>
        <v>Руководитель отдела</v>
      </c>
      <c r="AB126" s="22"/>
      <c r="AC126" s="22"/>
      <c r="AD126" s="22"/>
      <c r="AE126" s="22"/>
    </row>
    <row r="127" spans="1:32" x14ac:dyDescent="0.25">
      <c r="A127" s="19" t="s">
        <v>17</v>
      </c>
      <c r="J127" s="299" t="str">
        <f>IF(Требования!$X$16&lt;&gt;"",Требования!$X$16,"")</f>
        <v>Никитин А.В.</v>
      </c>
      <c r="K127" s="299"/>
      <c r="L127" s="22" t="s">
        <v>20</v>
      </c>
      <c r="M127" s="22"/>
      <c r="N127" s="22"/>
      <c r="P127" s="26"/>
      <c r="R127" s="19" t="s">
        <v>17</v>
      </c>
      <c r="AA127" s="22" t="str">
        <f>IF(Требования!$X$16&lt;&gt;"",Требования!$X$16,"")</f>
        <v>Никитин А.В.</v>
      </c>
      <c r="AB127" s="59"/>
      <c r="AC127" s="22" t="s">
        <v>20</v>
      </c>
      <c r="AD127" s="22"/>
      <c r="AE127" s="22"/>
    </row>
    <row r="128" spans="1:32" x14ac:dyDescent="0.25">
      <c r="K128" s="23" t="s">
        <v>19</v>
      </c>
      <c r="P128" s="26"/>
      <c r="AB128" s="23" t="s">
        <v>19</v>
      </c>
    </row>
    <row r="129" spans="8:32" x14ac:dyDescent="0.25">
      <c r="K129" s="23"/>
      <c r="P129" s="26"/>
      <c r="AB129" s="23"/>
    </row>
    <row r="130" spans="8:32" x14ac:dyDescent="0.25">
      <c r="K130" s="23"/>
      <c r="P130" s="26"/>
      <c r="AB130" s="23"/>
    </row>
    <row r="131" spans="8:32" x14ac:dyDescent="0.25">
      <c r="K131" s="23"/>
      <c r="P131" s="26"/>
      <c r="AB131" s="23"/>
    </row>
    <row r="132" spans="8:32" x14ac:dyDescent="0.25">
      <c r="K132" s="23"/>
      <c r="P132" s="26"/>
      <c r="AB132" s="23"/>
    </row>
    <row r="133" spans="8:32" x14ac:dyDescent="0.25">
      <c r="P133" s="21"/>
    </row>
    <row r="134" spans="8:32" x14ac:dyDescent="0.25">
      <c r="P134" s="26"/>
    </row>
    <row r="135" spans="8:32" x14ac:dyDescent="0.25">
      <c r="P135" s="26"/>
    </row>
    <row r="136" spans="8:32" x14ac:dyDescent="0.25">
      <c r="P136" s="26"/>
    </row>
    <row r="137" spans="8:32" x14ac:dyDescent="0.25">
      <c r="I137" s="1" t="s">
        <v>0</v>
      </c>
      <c r="K137" s="1"/>
      <c r="P137" s="26"/>
      <c r="Z137" s="1" t="s">
        <v>0</v>
      </c>
      <c r="AB137" s="1"/>
    </row>
    <row r="138" spans="8:32" x14ac:dyDescent="0.25">
      <c r="I138" s="1" t="s">
        <v>1</v>
      </c>
      <c r="K138" s="1"/>
      <c r="P138" s="26"/>
      <c r="Z138" s="1" t="s">
        <v>1</v>
      </c>
      <c r="AB138" s="1"/>
    </row>
    <row r="139" spans="8:32" x14ac:dyDescent="0.25">
      <c r="I139" s="2"/>
      <c r="K139" s="2"/>
      <c r="P139" s="26"/>
      <c r="Z139" s="2"/>
      <c r="AB139" s="2"/>
    </row>
    <row r="140" spans="8:32" x14ac:dyDescent="0.25">
      <c r="H140" s="2" t="s">
        <v>16</v>
      </c>
      <c r="I140" s="24"/>
      <c r="J140" s="99" t="str">
        <f>IF(Требования!$L$24&lt;&gt;"",Требования!$L$24,"")</f>
        <v/>
      </c>
      <c r="P140" s="26"/>
      <c r="Y140" s="2" t="s">
        <v>16</v>
      </c>
      <c r="Z140" s="24"/>
      <c r="AA140" s="99" t="str">
        <f>IF(Требования!$L$25&lt;&gt;"",Требования!$L$25,"")</f>
        <v/>
      </c>
    </row>
    <row r="141" spans="8:32" x14ac:dyDescent="0.25">
      <c r="I141" s="2" t="s">
        <v>2</v>
      </c>
      <c r="K141" s="2"/>
      <c r="P141" s="26"/>
      <c r="R141" s="10"/>
      <c r="S141" s="10"/>
      <c r="T141" s="10"/>
      <c r="U141" s="10"/>
      <c r="V141" s="10"/>
      <c r="W141" s="10"/>
      <c r="X141" s="10"/>
      <c r="Y141" s="10"/>
      <c r="Z141" s="2" t="s">
        <v>2</v>
      </c>
      <c r="AA141" s="10"/>
      <c r="AB141" s="2"/>
      <c r="AC141" s="10"/>
      <c r="AD141" s="10"/>
      <c r="AE141" s="10"/>
      <c r="AF141" s="10"/>
    </row>
    <row r="142" spans="8:32" ht="18.75" x14ac:dyDescent="0.25">
      <c r="I142" s="155" t="s">
        <v>318</v>
      </c>
      <c r="K142" s="3"/>
      <c r="P142" s="26"/>
      <c r="R142" s="10"/>
      <c r="S142" s="10"/>
      <c r="T142" s="10"/>
      <c r="U142" s="10"/>
      <c r="V142" s="10"/>
      <c r="W142" s="10"/>
      <c r="X142" s="10"/>
      <c r="Y142" s="10"/>
      <c r="Z142" s="155" t="s">
        <v>318</v>
      </c>
      <c r="AA142" s="10"/>
      <c r="AB142" s="3"/>
      <c r="AC142" s="10"/>
      <c r="AD142" s="10"/>
      <c r="AE142" s="10"/>
      <c r="AF142" s="10"/>
    </row>
    <row r="143" spans="8:32" ht="15.75" x14ac:dyDescent="0.25">
      <c r="I143" s="3" t="s">
        <v>3</v>
      </c>
      <c r="K143" s="3"/>
      <c r="P143" s="26"/>
      <c r="R143" s="10"/>
      <c r="S143" s="10"/>
      <c r="T143" s="10"/>
      <c r="U143" s="10"/>
      <c r="V143" s="10"/>
      <c r="W143" s="10"/>
      <c r="X143" s="10"/>
      <c r="Y143" s="10"/>
      <c r="Z143" s="3" t="s">
        <v>3</v>
      </c>
      <c r="AA143" s="10"/>
      <c r="AB143" s="3"/>
      <c r="AC143" s="10"/>
      <c r="AD143" s="10"/>
      <c r="AE143" s="10"/>
      <c r="AF143" s="10"/>
    </row>
    <row r="144" spans="8:32" ht="15.75" x14ac:dyDescent="0.25">
      <c r="I144" s="3" t="s">
        <v>4</v>
      </c>
      <c r="K144" s="3"/>
      <c r="P144" s="26"/>
      <c r="R144" s="10"/>
      <c r="S144" s="10"/>
      <c r="T144" s="10"/>
      <c r="U144" s="10"/>
      <c r="V144" s="10"/>
      <c r="W144" s="10"/>
      <c r="X144" s="10"/>
      <c r="Y144" s="10"/>
      <c r="Z144" s="3" t="s">
        <v>4</v>
      </c>
      <c r="AA144" s="10"/>
      <c r="AB144" s="3"/>
      <c r="AC144" s="10"/>
      <c r="AD144" s="10"/>
      <c r="AE144" s="10"/>
      <c r="AF144" s="10"/>
    </row>
    <row r="145" spans="1:32" x14ac:dyDescent="0.25">
      <c r="P145" s="26"/>
    </row>
    <row r="146" spans="1:32" ht="18.75" customHeight="1" x14ac:dyDescent="0.25">
      <c r="A146" s="12" t="s">
        <v>5</v>
      </c>
      <c r="B146" s="11"/>
      <c r="C146" s="11"/>
      <c r="D146" s="11"/>
      <c r="E146" s="11"/>
      <c r="F146" s="11"/>
      <c r="G146" s="11"/>
      <c r="H146" s="16"/>
      <c r="I146" s="309" t="str">
        <f>IF(Требования!$X$12&lt;&gt;"",Требования!$X$12,"")</f>
        <v>S15301060124</v>
      </c>
      <c r="J146" s="310"/>
      <c r="K146" s="310"/>
      <c r="L146" s="310"/>
      <c r="M146" s="310"/>
      <c r="N146" s="310"/>
      <c r="O146" s="311"/>
      <c r="P146" s="27"/>
      <c r="Q146" s="25"/>
      <c r="R146" s="12" t="s">
        <v>5</v>
      </c>
      <c r="S146" s="11"/>
      <c r="T146" s="11"/>
      <c r="U146" s="11"/>
      <c r="V146" s="11"/>
      <c r="W146" s="11"/>
      <c r="X146" s="11"/>
      <c r="Y146" s="16"/>
      <c r="Z146" s="309" t="str">
        <f>IF(Требования!$X$12&lt;&gt;"",Требования!$X$12,"")</f>
        <v>S15301060124</v>
      </c>
      <c r="AA146" s="310"/>
      <c r="AB146" s="310"/>
      <c r="AC146" s="310"/>
      <c r="AD146" s="310"/>
      <c r="AE146" s="310"/>
      <c r="AF146" s="311"/>
    </row>
    <row r="147" spans="1:32" ht="18.75" customHeight="1" x14ac:dyDescent="0.25">
      <c r="A147" s="33" t="s">
        <v>6</v>
      </c>
      <c r="B147" s="34"/>
      <c r="C147" s="34"/>
      <c r="D147" s="34"/>
      <c r="E147" s="34"/>
      <c r="F147" s="34"/>
      <c r="G147" s="34"/>
      <c r="H147" s="34"/>
      <c r="I147" s="6"/>
      <c r="J147" s="15" t="str">
        <f>IF(Требования!$X$4&lt;&gt;"",Требования!$X$4,"")</f>
        <v>06.01.2024</v>
      </c>
      <c r="K147" s="237" t="str">
        <f>IF('Лист для заполнения'!$AH$7&lt;&gt;"",'Лист для заполнения'!$AH$7,"")</f>
        <v>07</v>
      </c>
      <c r="L147" s="13" t="s">
        <v>61</v>
      </c>
      <c r="M147" s="237" t="str">
        <f>IF('Лист для заполнения'!$AS$7&lt;&gt;"",'Лист для заполнения'!$AS$7,"")</f>
        <v>34</v>
      </c>
      <c r="N147" s="13" t="s">
        <v>14</v>
      </c>
      <c r="O147" s="14"/>
      <c r="P147" s="32"/>
      <c r="Q147" s="4"/>
      <c r="R147" s="33" t="s">
        <v>6</v>
      </c>
      <c r="S147" s="37"/>
      <c r="T147" s="37"/>
      <c r="U147" s="37"/>
      <c r="V147" s="37"/>
      <c r="W147" s="37"/>
      <c r="X147" s="37"/>
      <c r="Y147" s="37"/>
      <c r="Z147" s="6"/>
      <c r="AA147" s="15" t="str">
        <f>IF(Требования!$X$4&lt;&gt;"",Требования!$X$4,"")</f>
        <v>06.01.2024</v>
      </c>
      <c r="AB147" s="237" t="str">
        <f>IF('Лист для заполнения'!$AH$7&lt;&gt;"",'Лист для заполнения'!$AH$7,"")</f>
        <v>07</v>
      </c>
      <c r="AC147" s="13" t="s">
        <v>61</v>
      </c>
      <c r="AD147" s="237" t="str">
        <f>IF('Лист для заполнения'!$AS$7&lt;&gt;"",'Лист для заполнения'!$AS$7,"")</f>
        <v>34</v>
      </c>
      <c r="AE147" s="13" t="s">
        <v>14</v>
      </c>
      <c r="AF147" s="14"/>
    </row>
    <row r="148" spans="1:32" x14ac:dyDescent="0.25">
      <c r="A148" s="103" t="s">
        <v>13</v>
      </c>
      <c r="B148" s="104"/>
      <c r="C148" s="105"/>
      <c r="D148" s="105"/>
      <c r="E148" s="106"/>
      <c r="F148" s="315" t="str">
        <f>IF(Требования!$X$4&lt;&gt;"",Требования!$X$4,"")</f>
        <v>06.01.2024</v>
      </c>
      <c r="G148" s="315"/>
      <c r="H148" s="316"/>
      <c r="I148" s="317" t="str">
        <f>IF(Требования!$N$24&lt;&gt;"",Требования!$N$24,"")</f>
        <v/>
      </c>
      <c r="J148" s="317"/>
      <c r="K148" s="317"/>
      <c r="L148" s="317"/>
      <c r="M148" s="317"/>
      <c r="N148" s="317"/>
      <c r="O148" s="318"/>
      <c r="P148" s="28"/>
      <c r="R148" s="103" t="s">
        <v>13</v>
      </c>
      <c r="S148" s="104"/>
      <c r="T148" s="105"/>
      <c r="U148" s="105"/>
      <c r="V148" s="106"/>
      <c r="W148" s="321" t="str">
        <f>IF(Требования!$X$4&lt;&gt;"",Требования!$X$4,"")</f>
        <v>06.01.2024</v>
      </c>
      <c r="X148" s="321"/>
      <c r="Y148" s="322"/>
      <c r="Z148" s="317" t="str">
        <f>IF(Требования!$N$25&lt;&gt;"",Требования!$N$25,"")</f>
        <v/>
      </c>
      <c r="AA148" s="317"/>
      <c r="AB148" s="317"/>
      <c r="AC148" s="317"/>
      <c r="AD148" s="317"/>
      <c r="AE148" s="317"/>
      <c r="AF148" s="318"/>
    </row>
    <row r="149" spans="1:32" ht="18" customHeight="1" x14ac:dyDescent="0.25">
      <c r="A149" s="109" t="s">
        <v>15</v>
      </c>
      <c r="B149" s="35" t="str">
        <f>IFERROR(LEFT(Требования!$K$24,SEARCH(":",Требования!$K$24)-1),"")</f>
        <v/>
      </c>
      <c r="C149" s="110" t="s">
        <v>61</v>
      </c>
      <c r="D149" s="76" t="str">
        <f>IFERROR(RIGHT(Требования!$K$24,SEARCH(":",Требования!$K$24)-1),"")</f>
        <v/>
      </c>
      <c r="E149" s="101" t="s">
        <v>14</v>
      </c>
      <c r="F149" s="101"/>
      <c r="G149" s="111"/>
      <c r="H149" s="112"/>
      <c r="I149" s="319"/>
      <c r="J149" s="319"/>
      <c r="K149" s="319"/>
      <c r="L149" s="319"/>
      <c r="M149" s="319"/>
      <c r="N149" s="319"/>
      <c r="O149" s="320"/>
      <c r="P149" s="28"/>
      <c r="R149" s="109" t="s">
        <v>15</v>
      </c>
      <c r="S149" s="35" t="str">
        <f>IFERROR(LEFT(Требования!$K$25,SEARCH(":",Требования!$K$25)-1),"")</f>
        <v/>
      </c>
      <c r="T149" s="110" t="s">
        <v>61</v>
      </c>
      <c r="U149" s="76" t="str">
        <f>IFERROR(RIGHT(Требования!$K$25,SEARCH(":",Требования!$K$25)-1),"")</f>
        <v/>
      </c>
      <c r="V149" s="101" t="s">
        <v>14</v>
      </c>
      <c r="W149" s="101"/>
      <c r="X149" s="111"/>
      <c r="Y149" s="112"/>
      <c r="Z149" s="319"/>
      <c r="AA149" s="319"/>
      <c r="AB149" s="319"/>
      <c r="AC149" s="319"/>
      <c r="AD149" s="319"/>
      <c r="AE149" s="319"/>
      <c r="AF149" s="320"/>
    </row>
    <row r="150" spans="1:32" ht="18.75" customHeight="1" x14ac:dyDescent="0.25">
      <c r="A150" s="100" t="s">
        <v>7</v>
      </c>
      <c r="B150" s="101"/>
      <c r="C150" s="101"/>
      <c r="D150" s="101"/>
      <c r="E150" s="101"/>
      <c r="F150" s="101"/>
      <c r="G150" s="101"/>
      <c r="H150" s="102"/>
      <c r="I150" s="309" t="str">
        <f>IF(Требования!$M$24&lt;&gt;"",Требования!$M$24,"")</f>
        <v/>
      </c>
      <c r="J150" s="310"/>
      <c r="K150" s="310"/>
      <c r="L150" s="310"/>
      <c r="M150" s="310"/>
      <c r="N150" s="310"/>
      <c r="O150" s="311"/>
      <c r="P150" s="27"/>
      <c r="R150" s="100" t="s">
        <v>7</v>
      </c>
      <c r="S150" s="101"/>
      <c r="T150" s="101"/>
      <c r="U150" s="101"/>
      <c r="V150" s="101"/>
      <c r="W150" s="101"/>
      <c r="X150" s="101"/>
      <c r="Y150" s="102"/>
      <c r="Z150" s="309" t="str">
        <f>IF(Требования!$M$25&lt;&gt;"",Требования!$M$25,"")</f>
        <v/>
      </c>
      <c r="AA150" s="310"/>
      <c r="AB150" s="310"/>
      <c r="AC150" s="310"/>
      <c r="AD150" s="310"/>
      <c r="AE150" s="310"/>
      <c r="AF150" s="311"/>
    </row>
    <row r="151" spans="1:32" ht="18.75" customHeight="1" x14ac:dyDescent="0.25">
      <c r="A151" s="5" t="s">
        <v>8</v>
      </c>
      <c r="B151" s="7"/>
      <c r="C151" s="7"/>
      <c r="D151" s="7"/>
      <c r="E151" s="7"/>
      <c r="F151" s="7"/>
      <c r="G151" s="7"/>
      <c r="H151" s="14"/>
      <c r="I151" s="312" t="str">
        <f>IF(AND(I148&lt;&gt;"",I150&lt;&gt;""),I148/I150,"")</f>
        <v/>
      </c>
      <c r="J151" s="313"/>
      <c r="K151" s="313"/>
      <c r="L151" s="313"/>
      <c r="M151" s="313"/>
      <c r="N151" s="313"/>
      <c r="O151" s="314"/>
      <c r="P151" s="29"/>
      <c r="R151" s="5" t="s">
        <v>8</v>
      </c>
      <c r="S151" s="7"/>
      <c r="T151" s="7"/>
      <c r="U151" s="7"/>
      <c r="V151" s="7"/>
      <c r="W151" s="7"/>
      <c r="X151" s="7"/>
      <c r="Y151" s="14"/>
      <c r="Z151" s="312" t="str">
        <f>IF(AND(Z148&lt;&gt;"",Z150&lt;&gt;""),Z148/Z150,"")</f>
        <v/>
      </c>
      <c r="AA151" s="313"/>
      <c r="AB151" s="313"/>
      <c r="AC151" s="313"/>
      <c r="AD151" s="313"/>
      <c r="AE151" s="313"/>
      <c r="AF151" s="314"/>
    </row>
    <row r="152" spans="1:32" ht="18.75" customHeight="1" x14ac:dyDescent="0.25">
      <c r="A152" s="5" t="s">
        <v>9</v>
      </c>
      <c r="B152" s="7"/>
      <c r="C152" s="7"/>
      <c r="D152" s="7"/>
      <c r="E152" s="7"/>
      <c r="F152" s="7"/>
      <c r="G152" s="7"/>
      <c r="H152" s="14"/>
      <c r="I152" s="296" t="str">
        <f>$I$20</f>
        <v>12 часов с даты и времени изготовления</v>
      </c>
      <c r="J152" s="297"/>
      <c r="K152" s="297"/>
      <c r="L152" s="297"/>
      <c r="M152" s="297"/>
      <c r="N152" s="297"/>
      <c r="O152" s="298"/>
      <c r="P152" s="30"/>
      <c r="R152" s="5" t="s">
        <v>9</v>
      </c>
      <c r="S152" s="7"/>
      <c r="T152" s="7"/>
      <c r="U152" s="7"/>
      <c r="V152" s="7"/>
      <c r="W152" s="7"/>
      <c r="X152" s="7"/>
      <c r="Y152" s="14"/>
      <c r="Z152" s="296" t="str">
        <f>$I$20</f>
        <v>12 часов с даты и времени изготовления</v>
      </c>
      <c r="AA152" s="297"/>
      <c r="AB152" s="297"/>
      <c r="AC152" s="297"/>
      <c r="AD152" s="297"/>
      <c r="AE152" s="297"/>
      <c r="AF152" s="298"/>
    </row>
    <row r="153" spans="1:32" ht="30" customHeight="1" x14ac:dyDescent="0.25">
      <c r="A153" s="296" t="s">
        <v>10</v>
      </c>
      <c r="B153" s="297"/>
      <c r="C153" s="297"/>
      <c r="D153" s="297"/>
      <c r="E153" s="297"/>
      <c r="F153" s="297"/>
      <c r="G153" s="297"/>
      <c r="H153" s="298"/>
      <c r="I153" s="296" t="s">
        <v>11</v>
      </c>
      <c r="J153" s="297"/>
      <c r="K153" s="297"/>
      <c r="L153" s="297"/>
      <c r="M153" s="297"/>
      <c r="N153" s="297"/>
      <c r="O153" s="298"/>
      <c r="P153" s="30"/>
      <c r="R153" s="296" t="s">
        <v>10</v>
      </c>
      <c r="S153" s="297"/>
      <c r="T153" s="297"/>
      <c r="U153" s="297"/>
      <c r="V153" s="297"/>
      <c r="W153" s="297"/>
      <c r="X153" s="297"/>
      <c r="Y153" s="298"/>
      <c r="Z153" s="296" t="s">
        <v>11</v>
      </c>
      <c r="AA153" s="297"/>
      <c r="AB153" s="297"/>
      <c r="AC153" s="297"/>
      <c r="AD153" s="297"/>
      <c r="AE153" s="297"/>
      <c r="AF153" s="298"/>
    </row>
    <row r="154" spans="1:32" x14ac:dyDescent="0.25">
      <c r="A154" s="300" t="s">
        <v>12</v>
      </c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01"/>
      <c r="M154" s="301"/>
      <c r="N154" s="301"/>
      <c r="O154" s="302"/>
      <c r="P154" s="31"/>
      <c r="R154" s="300" t="s">
        <v>12</v>
      </c>
      <c r="S154" s="301"/>
      <c r="T154" s="301"/>
      <c r="U154" s="301"/>
      <c r="V154" s="301"/>
      <c r="W154" s="301"/>
      <c r="X154" s="301"/>
      <c r="Y154" s="301"/>
      <c r="Z154" s="301"/>
      <c r="AA154" s="301"/>
      <c r="AB154" s="301"/>
      <c r="AC154" s="301"/>
      <c r="AD154" s="301"/>
      <c r="AE154" s="301"/>
      <c r="AF154" s="302"/>
    </row>
    <row r="155" spans="1:32" x14ac:dyDescent="0.25">
      <c r="A155" s="303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5"/>
      <c r="P155" s="31"/>
      <c r="R155" s="303"/>
      <c r="S155" s="304"/>
      <c r="T155" s="304"/>
      <c r="U155" s="304"/>
      <c r="V155" s="304"/>
      <c r="W155" s="304"/>
      <c r="X155" s="304"/>
      <c r="Y155" s="304"/>
      <c r="Z155" s="304"/>
      <c r="AA155" s="304"/>
      <c r="AB155" s="304"/>
      <c r="AC155" s="304"/>
      <c r="AD155" s="304"/>
      <c r="AE155" s="304"/>
      <c r="AF155" s="305"/>
    </row>
    <row r="156" spans="1:32" ht="4.5" customHeight="1" x14ac:dyDescent="0.25">
      <c r="A156" s="306"/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8"/>
      <c r="P156" s="31"/>
      <c r="R156" s="306"/>
      <c r="S156" s="307"/>
      <c r="T156" s="307"/>
      <c r="U156" s="307"/>
      <c r="V156" s="307"/>
      <c r="W156" s="307"/>
      <c r="X156" s="307"/>
      <c r="Y156" s="307"/>
      <c r="Z156" s="307"/>
      <c r="AA156" s="307"/>
      <c r="AB156" s="307"/>
      <c r="AC156" s="307"/>
      <c r="AD156" s="307"/>
      <c r="AE156" s="307"/>
      <c r="AF156" s="308"/>
    </row>
    <row r="157" spans="1:32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1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spans="1:32" x14ac:dyDescent="0.25">
      <c r="P158" s="26"/>
    </row>
    <row r="159" spans="1:32" x14ac:dyDescent="0.25">
      <c r="A159" s="19" t="str">
        <f>IF(J160="Никитин А.В.","Руководитель отдела","И.о. руководителя отдела")</f>
        <v>Руководитель отдела</v>
      </c>
      <c r="K159" s="22"/>
      <c r="L159" s="22"/>
      <c r="M159" s="22"/>
      <c r="N159" s="22"/>
      <c r="P159" s="26"/>
      <c r="R159" s="19" t="str">
        <f>IF(AA160="Никитин А.В.","Руководитель отдела","И.о. руководителя отдела")</f>
        <v>Руководитель отдела</v>
      </c>
      <c r="AB159" s="22"/>
      <c r="AC159" s="22"/>
      <c r="AD159" s="22"/>
      <c r="AE159" s="22"/>
    </row>
    <row r="160" spans="1:32" x14ac:dyDescent="0.25">
      <c r="A160" s="19" t="s">
        <v>17</v>
      </c>
      <c r="J160" s="299" t="str">
        <f>IF(Требования!$X$16&lt;&gt;"",Требования!$X$16,"")</f>
        <v>Никитин А.В.</v>
      </c>
      <c r="K160" s="299"/>
      <c r="L160" s="22" t="s">
        <v>20</v>
      </c>
      <c r="M160" s="22"/>
      <c r="N160" s="22"/>
      <c r="P160" s="26"/>
      <c r="R160" s="19" t="s">
        <v>17</v>
      </c>
      <c r="AA160" s="299" t="str">
        <f>IF(Требования!$X$16&lt;&gt;"",Требования!$X$16,"")</f>
        <v>Никитин А.В.</v>
      </c>
      <c r="AB160" s="299"/>
      <c r="AC160" s="22" t="s">
        <v>20</v>
      </c>
      <c r="AD160" s="22"/>
      <c r="AE160" s="22"/>
    </row>
    <row r="161" spans="8:32" x14ac:dyDescent="0.25">
      <c r="K161" s="23" t="s">
        <v>19</v>
      </c>
      <c r="P161" s="26"/>
      <c r="AB161" s="23" t="s">
        <v>19</v>
      </c>
    </row>
    <row r="162" spans="8:32" x14ac:dyDescent="0.25">
      <c r="K162" s="23"/>
      <c r="P162" s="26"/>
      <c r="AB162" s="23"/>
    </row>
    <row r="163" spans="8:32" x14ac:dyDescent="0.25">
      <c r="K163" s="23"/>
      <c r="P163" s="26"/>
      <c r="AB163" s="23"/>
    </row>
    <row r="164" spans="8:32" x14ac:dyDescent="0.25">
      <c r="K164" s="23"/>
      <c r="P164" s="26"/>
      <c r="AB164" s="23"/>
    </row>
    <row r="165" spans="8:32" x14ac:dyDescent="0.25">
      <c r="K165" s="23"/>
      <c r="P165" s="21"/>
      <c r="AB165" s="23"/>
    </row>
    <row r="166" spans="8:32" x14ac:dyDescent="0.25">
      <c r="P166" s="21"/>
    </row>
    <row r="167" spans="8:32" x14ac:dyDescent="0.25">
      <c r="P167" s="26"/>
    </row>
    <row r="168" spans="8:32" x14ac:dyDescent="0.25">
      <c r="P168" s="26"/>
    </row>
    <row r="169" spans="8:32" x14ac:dyDescent="0.25">
      <c r="P169" s="26"/>
    </row>
    <row r="170" spans="8:32" x14ac:dyDescent="0.25">
      <c r="I170" s="1" t="s">
        <v>0</v>
      </c>
      <c r="K170" s="1"/>
      <c r="P170" s="26"/>
      <c r="Z170" s="1" t="s">
        <v>0</v>
      </c>
      <c r="AB170" s="1"/>
    </row>
    <row r="171" spans="8:32" x14ac:dyDescent="0.25">
      <c r="I171" s="1" t="s">
        <v>1</v>
      </c>
      <c r="K171" s="1"/>
      <c r="P171" s="26"/>
      <c r="Z171" s="1" t="s">
        <v>1</v>
      </c>
      <c r="AB171" s="1"/>
    </row>
    <row r="172" spans="8:32" x14ac:dyDescent="0.25">
      <c r="I172" s="2"/>
      <c r="K172" s="2"/>
      <c r="P172" s="26"/>
      <c r="Z172" s="2"/>
      <c r="AB172" s="2"/>
    </row>
    <row r="173" spans="8:32" x14ac:dyDescent="0.25">
      <c r="H173" s="2" t="s">
        <v>16</v>
      </c>
      <c r="I173" s="24"/>
      <c r="J173" s="99" t="str">
        <f>IF(Требования!$L$26&lt;&gt;"",Требования!$L$26,"")</f>
        <v/>
      </c>
      <c r="P173" s="26"/>
      <c r="Y173" s="2" t="s">
        <v>16</v>
      </c>
      <c r="Z173" s="24"/>
      <c r="AA173" s="99" t="str">
        <f>IF(Требования!$L$27&lt;&gt;"",Требования!$L$27,"")</f>
        <v/>
      </c>
    </row>
    <row r="174" spans="8:32" x14ac:dyDescent="0.25">
      <c r="I174" s="2" t="s">
        <v>2</v>
      </c>
      <c r="K174" s="2"/>
      <c r="P174" s="26"/>
      <c r="R174" s="10"/>
      <c r="S174" s="10"/>
      <c r="T174" s="10"/>
      <c r="U174" s="10"/>
      <c r="V174" s="10"/>
      <c r="W174" s="10"/>
      <c r="X174" s="10"/>
      <c r="Y174" s="10"/>
      <c r="Z174" s="2" t="s">
        <v>2</v>
      </c>
      <c r="AA174" s="10"/>
      <c r="AB174" s="2"/>
      <c r="AC174" s="10"/>
      <c r="AD174" s="10"/>
      <c r="AE174" s="10"/>
      <c r="AF174" s="10"/>
    </row>
    <row r="175" spans="8:32" ht="18.75" x14ac:dyDescent="0.25">
      <c r="I175" s="155" t="s">
        <v>318</v>
      </c>
      <c r="K175" s="3"/>
      <c r="P175" s="26"/>
      <c r="R175" s="10"/>
      <c r="S175" s="10"/>
      <c r="T175" s="10"/>
      <c r="U175" s="10"/>
      <c r="V175" s="10"/>
      <c r="W175" s="10"/>
      <c r="X175" s="10"/>
      <c r="Y175" s="10"/>
      <c r="Z175" s="155" t="s">
        <v>318</v>
      </c>
      <c r="AA175" s="10"/>
      <c r="AB175" s="3"/>
      <c r="AC175" s="10"/>
      <c r="AD175" s="10"/>
      <c r="AE175" s="10"/>
      <c r="AF175" s="10"/>
    </row>
    <row r="176" spans="8:32" ht="15.75" x14ac:dyDescent="0.25">
      <c r="I176" s="3" t="s">
        <v>3</v>
      </c>
      <c r="K176" s="3"/>
      <c r="P176" s="26"/>
      <c r="R176" s="10"/>
      <c r="S176" s="10"/>
      <c r="T176" s="10"/>
      <c r="U176" s="10"/>
      <c r="V176" s="10"/>
      <c r="W176" s="10"/>
      <c r="X176" s="10"/>
      <c r="Y176" s="10"/>
      <c r="Z176" s="3" t="s">
        <v>3</v>
      </c>
      <c r="AA176" s="10"/>
      <c r="AB176" s="3"/>
      <c r="AC176" s="10"/>
      <c r="AD176" s="10"/>
      <c r="AE176" s="10"/>
      <c r="AF176" s="10"/>
    </row>
    <row r="177" spans="1:32" ht="15.75" x14ac:dyDescent="0.25">
      <c r="I177" s="3" t="s">
        <v>4</v>
      </c>
      <c r="K177" s="3"/>
      <c r="P177" s="26"/>
      <c r="R177" s="10"/>
      <c r="S177" s="10"/>
      <c r="T177" s="10"/>
      <c r="U177" s="10"/>
      <c r="V177" s="10"/>
      <c r="W177" s="10"/>
      <c r="X177" s="10"/>
      <c r="Y177" s="10"/>
      <c r="Z177" s="3" t="s">
        <v>4</v>
      </c>
      <c r="AA177" s="10"/>
      <c r="AB177" s="3"/>
      <c r="AC177" s="10"/>
      <c r="AD177" s="10"/>
      <c r="AE177" s="10"/>
      <c r="AF177" s="10"/>
    </row>
    <row r="178" spans="1:32" x14ac:dyDescent="0.25">
      <c r="P178" s="26"/>
    </row>
    <row r="179" spans="1:32" ht="18.75" customHeight="1" x14ac:dyDescent="0.25">
      <c r="A179" s="12" t="s">
        <v>5</v>
      </c>
      <c r="B179" s="11"/>
      <c r="C179" s="11"/>
      <c r="D179" s="11"/>
      <c r="E179" s="11"/>
      <c r="F179" s="11"/>
      <c r="G179" s="11"/>
      <c r="H179" s="16"/>
      <c r="I179" s="309" t="str">
        <f>IF(Требования!$X$12&lt;&gt;"",Требования!$X$12,"")</f>
        <v>S15301060124</v>
      </c>
      <c r="J179" s="310"/>
      <c r="K179" s="310"/>
      <c r="L179" s="310"/>
      <c r="M179" s="310"/>
      <c r="N179" s="310"/>
      <c r="O179" s="311"/>
      <c r="P179" s="27"/>
      <c r="Q179" s="25"/>
      <c r="R179" s="12" t="s">
        <v>5</v>
      </c>
      <c r="S179" s="11"/>
      <c r="T179" s="11"/>
      <c r="U179" s="11"/>
      <c r="V179" s="11"/>
      <c r="W179" s="11"/>
      <c r="X179" s="11"/>
      <c r="Y179" s="16"/>
      <c r="Z179" s="309" t="str">
        <f>IF(Требования!$X$12&lt;&gt;"",Требования!$X$12,"")</f>
        <v>S15301060124</v>
      </c>
      <c r="AA179" s="310"/>
      <c r="AB179" s="310"/>
      <c r="AC179" s="310"/>
      <c r="AD179" s="310"/>
      <c r="AE179" s="310"/>
      <c r="AF179" s="311"/>
    </row>
    <row r="180" spans="1:32" ht="18.75" customHeight="1" x14ac:dyDescent="0.25">
      <c r="A180" s="33" t="s">
        <v>6</v>
      </c>
      <c r="B180" s="34"/>
      <c r="C180" s="34"/>
      <c r="D180" s="34"/>
      <c r="E180" s="34"/>
      <c r="F180" s="34"/>
      <c r="G180" s="34"/>
      <c r="H180" s="34"/>
      <c r="I180" s="6"/>
      <c r="J180" s="15">
        <v>45101</v>
      </c>
      <c r="K180" s="237" t="str">
        <f>IF('Лист для заполнения'!$AH$7&lt;&gt;"",'Лист для заполнения'!$AH$7,"")</f>
        <v>07</v>
      </c>
      <c r="L180" s="13" t="s">
        <v>61</v>
      </c>
      <c r="M180" s="237" t="str">
        <f>IF('Лист для заполнения'!$AS$7&lt;&gt;"",'Лист для заполнения'!$AS$7,"")</f>
        <v>34</v>
      </c>
      <c r="N180" s="13" t="s">
        <v>14</v>
      </c>
      <c r="O180" s="14"/>
      <c r="P180" s="32"/>
      <c r="Q180" s="4"/>
      <c r="R180" s="33" t="s">
        <v>6</v>
      </c>
      <c r="S180" s="37"/>
      <c r="T180" s="37"/>
      <c r="U180" s="37"/>
      <c r="V180" s="37"/>
      <c r="W180" s="37"/>
      <c r="X180" s="37"/>
      <c r="Y180" s="37"/>
      <c r="Z180" s="6"/>
      <c r="AA180" s="15" t="str">
        <f>IF(Требования!$X$4&lt;&gt;"",Требования!$X$4,"")</f>
        <v>06.01.2024</v>
      </c>
      <c r="AB180" s="237" t="str">
        <f>IF('Лист для заполнения'!$AH$7&lt;&gt;"",'Лист для заполнения'!$AH$7,"")</f>
        <v>07</v>
      </c>
      <c r="AC180" s="13" t="s">
        <v>61</v>
      </c>
      <c r="AD180" s="237" t="str">
        <f>IF('Лист для заполнения'!$AS$7&lt;&gt;"",'Лист для заполнения'!$AS$7,"")</f>
        <v>34</v>
      </c>
      <c r="AE180" s="13" t="s">
        <v>14</v>
      </c>
      <c r="AF180" s="14"/>
    </row>
    <row r="181" spans="1:32" x14ac:dyDescent="0.25">
      <c r="A181" s="103" t="s">
        <v>13</v>
      </c>
      <c r="B181" s="104"/>
      <c r="C181" s="105"/>
      <c r="D181" s="105"/>
      <c r="E181" s="106"/>
      <c r="F181" s="315" t="str">
        <f>IF(Требования!$X$4&lt;&gt;"",Требования!$X$4,"")</f>
        <v>06.01.2024</v>
      </c>
      <c r="G181" s="315"/>
      <c r="H181" s="316"/>
      <c r="I181" s="317" t="str">
        <f>IF(Требования!$N$26&lt;&gt;"",Требования!$N$26,"")</f>
        <v/>
      </c>
      <c r="J181" s="317"/>
      <c r="K181" s="317"/>
      <c r="L181" s="317"/>
      <c r="M181" s="317"/>
      <c r="N181" s="317"/>
      <c r="O181" s="318"/>
      <c r="P181" s="28"/>
      <c r="R181" s="103" t="s">
        <v>13</v>
      </c>
      <c r="S181" s="104"/>
      <c r="T181" s="105"/>
      <c r="U181" s="105"/>
      <c r="V181" s="106"/>
      <c r="W181" s="321" t="str">
        <f>IF(Требования!$X$4&lt;&gt;"",Требования!$X$4,"")</f>
        <v>06.01.2024</v>
      </c>
      <c r="X181" s="321"/>
      <c r="Y181" s="322"/>
      <c r="Z181" s="317" t="str">
        <f>IF(Требования!$N$27&lt;&gt;"",Требования!$N$27,"")</f>
        <v/>
      </c>
      <c r="AA181" s="317"/>
      <c r="AB181" s="317"/>
      <c r="AC181" s="317"/>
      <c r="AD181" s="317"/>
      <c r="AE181" s="317"/>
      <c r="AF181" s="318"/>
    </row>
    <row r="182" spans="1:32" x14ac:dyDescent="0.25">
      <c r="A182" s="96" t="s">
        <v>15</v>
      </c>
      <c r="B182" s="35" t="str">
        <f>IFERROR(LEFT(Требования!$K$26,SEARCH(":",Требования!$K$26)-1),"")</f>
        <v/>
      </c>
      <c r="C182" s="97" t="s">
        <v>61</v>
      </c>
      <c r="D182" s="35" t="str">
        <f>IFERROR(RIGHT(Требования!$K$26,SEARCH(":",Требования!$K$26)-1),"")</f>
        <v/>
      </c>
      <c r="E182" s="35" t="s">
        <v>14</v>
      </c>
      <c r="F182" s="107"/>
      <c r="G182" s="108"/>
      <c r="H182" s="36"/>
      <c r="I182" s="319"/>
      <c r="J182" s="319"/>
      <c r="K182" s="319"/>
      <c r="L182" s="319"/>
      <c r="M182" s="319"/>
      <c r="N182" s="319"/>
      <c r="O182" s="320"/>
      <c r="P182" s="28"/>
      <c r="R182" s="96" t="s">
        <v>15</v>
      </c>
      <c r="S182" s="35" t="str">
        <f>IFERROR(LEFT(Требования!$K$27,SEARCH(":",Требования!$K$27)-1),"")</f>
        <v/>
      </c>
      <c r="T182" s="97" t="s">
        <v>61</v>
      </c>
      <c r="U182" s="98" t="str">
        <f>IFERROR(RIGHT(Требования!$K$27,SEARCH(":",Требования!$K$27)-1),"")</f>
        <v/>
      </c>
      <c r="V182" s="107" t="s">
        <v>14</v>
      </c>
      <c r="W182" s="107"/>
      <c r="X182" s="108"/>
      <c r="Y182" s="36"/>
      <c r="Z182" s="319"/>
      <c r="AA182" s="319"/>
      <c r="AB182" s="319"/>
      <c r="AC182" s="319"/>
      <c r="AD182" s="319"/>
      <c r="AE182" s="319"/>
      <c r="AF182" s="320"/>
    </row>
    <row r="183" spans="1:32" ht="18.75" customHeight="1" x14ac:dyDescent="0.25">
      <c r="A183" s="100" t="s">
        <v>7</v>
      </c>
      <c r="B183" s="101"/>
      <c r="C183" s="101"/>
      <c r="D183" s="101"/>
      <c r="E183" s="101"/>
      <c r="F183" s="101"/>
      <c r="G183" s="101"/>
      <c r="H183" s="102"/>
      <c r="I183" s="309" t="str">
        <f>IF(Требования!$M$26&lt;&gt;"",Требования!$M$26,"")</f>
        <v/>
      </c>
      <c r="J183" s="310"/>
      <c r="K183" s="310"/>
      <c r="L183" s="310"/>
      <c r="M183" s="310"/>
      <c r="N183" s="310"/>
      <c r="O183" s="311"/>
      <c r="P183" s="27"/>
      <c r="R183" s="100" t="s">
        <v>7</v>
      </c>
      <c r="S183" s="101"/>
      <c r="T183" s="101"/>
      <c r="U183" s="101"/>
      <c r="V183" s="101"/>
      <c r="W183" s="101"/>
      <c r="X183" s="101"/>
      <c r="Y183" s="102"/>
      <c r="Z183" s="309" t="str">
        <f>IF(Требования!$M$27&lt;&gt;"",Требования!$M$27,"")</f>
        <v/>
      </c>
      <c r="AA183" s="310"/>
      <c r="AB183" s="310"/>
      <c r="AC183" s="310"/>
      <c r="AD183" s="310"/>
      <c r="AE183" s="310"/>
      <c r="AF183" s="311"/>
    </row>
    <row r="184" spans="1:32" ht="18.75" customHeight="1" x14ac:dyDescent="0.25">
      <c r="A184" s="5" t="s">
        <v>8</v>
      </c>
      <c r="B184" s="7"/>
      <c r="C184" s="7"/>
      <c r="D184" s="7"/>
      <c r="E184" s="7"/>
      <c r="F184" s="7"/>
      <c r="G184" s="7"/>
      <c r="H184" s="14"/>
      <c r="I184" s="312" t="str">
        <f>IF(AND(I181&lt;&gt;"",I183&lt;&gt;""),I181/I183,"")</f>
        <v/>
      </c>
      <c r="J184" s="313"/>
      <c r="K184" s="313"/>
      <c r="L184" s="313"/>
      <c r="M184" s="313"/>
      <c r="N184" s="313"/>
      <c r="O184" s="314"/>
      <c r="P184" s="29"/>
      <c r="R184" s="5" t="s">
        <v>8</v>
      </c>
      <c r="S184" s="7"/>
      <c r="T184" s="7"/>
      <c r="U184" s="7"/>
      <c r="V184" s="7"/>
      <c r="W184" s="7"/>
      <c r="X184" s="7"/>
      <c r="Y184" s="14"/>
      <c r="Z184" s="312" t="str">
        <f>IF(AND(Z181&lt;&gt;"",Z183&lt;&gt;""),Z181/Z183,"")</f>
        <v/>
      </c>
      <c r="AA184" s="313"/>
      <c r="AB184" s="313"/>
      <c r="AC184" s="313"/>
      <c r="AD184" s="313"/>
      <c r="AE184" s="313"/>
      <c r="AF184" s="314"/>
    </row>
    <row r="185" spans="1:32" ht="18.75" customHeight="1" x14ac:dyDescent="0.25">
      <c r="A185" s="5" t="s">
        <v>9</v>
      </c>
      <c r="B185" s="7"/>
      <c r="C185" s="7"/>
      <c r="D185" s="7"/>
      <c r="E185" s="7"/>
      <c r="F185" s="7"/>
      <c r="G185" s="7"/>
      <c r="H185" s="14"/>
      <c r="I185" s="296" t="str">
        <f>$I$20</f>
        <v>12 часов с даты и времени изготовления</v>
      </c>
      <c r="J185" s="297"/>
      <c r="K185" s="297"/>
      <c r="L185" s="297"/>
      <c r="M185" s="297"/>
      <c r="N185" s="297"/>
      <c r="O185" s="298"/>
      <c r="P185" s="30"/>
      <c r="R185" s="5" t="s">
        <v>9</v>
      </c>
      <c r="S185" s="7"/>
      <c r="T185" s="7"/>
      <c r="U185" s="7"/>
      <c r="V185" s="7"/>
      <c r="W185" s="7"/>
      <c r="X185" s="7"/>
      <c r="Y185" s="14"/>
      <c r="Z185" s="296" t="str">
        <f>$I$20</f>
        <v>12 часов с даты и времени изготовления</v>
      </c>
      <c r="AA185" s="297"/>
      <c r="AB185" s="297"/>
      <c r="AC185" s="297"/>
      <c r="AD185" s="297"/>
      <c r="AE185" s="297"/>
      <c r="AF185" s="298"/>
    </row>
    <row r="186" spans="1:32" ht="30" customHeight="1" x14ac:dyDescent="0.25">
      <c r="A186" s="296" t="s">
        <v>10</v>
      </c>
      <c r="B186" s="297"/>
      <c r="C186" s="297"/>
      <c r="D186" s="297"/>
      <c r="E186" s="297"/>
      <c r="F186" s="297"/>
      <c r="G186" s="297"/>
      <c r="H186" s="298"/>
      <c r="I186" s="296" t="s">
        <v>11</v>
      </c>
      <c r="J186" s="297"/>
      <c r="K186" s="297"/>
      <c r="L186" s="297"/>
      <c r="M186" s="297"/>
      <c r="N186" s="297"/>
      <c r="O186" s="298"/>
      <c r="P186" s="30"/>
      <c r="R186" s="296" t="s">
        <v>10</v>
      </c>
      <c r="S186" s="297"/>
      <c r="T186" s="297"/>
      <c r="U186" s="297"/>
      <c r="V186" s="297"/>
      <c r="W186" s="297"/>
      <c r="X186" s="297"/>
      <c r="Y186" s="298"/>
      <c r="Z186" s="296" t="s">
        <v>11</v>
      </c>
      <c r="AA186" s="297"/>
      <c r="AB186" s="297"/>
      <c r="AC186" s="297"/>
      <c r="AD186" s="297"/>
      <c r="AE186" s="297"/>
      <c r="AF186" s="298"/>
    </row>
    <row r="187" spans="1:32" x14ac:dyDescent="0.25">
      <c r="A187" s="300" t="s">
        <v>12</v>
      </c>
      <c r="B187" s="301"/>
      <c r="C187" s="301"/>
      <c r="D187" s="301"/>
      <c r="E187" s="301"/>
      <c r="F187" s="301"/>
      <c r="G187" s="301"/>
      <c r="H187" s="301"/>
      <c r="I187" s="301"/>
      <c r="J187" s="301"/>
      <c r="K187" s="301"/>
      <c r="L187" s="301"/>
      <c r="M187" s="301"/>
      <c r="N187" s="301"/>
      <c r="O187" s="302"/>
      <c r="P187" s="31"/>
      <c r="R187" s="300" t="s">
        <v>12</v>
      </c>
      <c r="S187" s="301"/>
      <c r="T187" s="301"/>
      <c r="U187" s="301"/>
      <c r="V187" s="301"/>
      <c r="W187" s="301"/>
      <c r="X187" s="301"/>
      <c r="Y187" s="301"/>
      <c r="Z187" s="301"/>
      <c r="AA187" s="301"/>
      <c r="AB187" s="301"/>
      <c r="AC187" s="301"/>
      <c r="AD187" s="301"/>
      <c r="AE187" s="301"/>
      <c r="AF187" s="302"/>
    </row>
    <row r="188" spans="1:32" x14ac:dyDescent="0.25">
      <c r="A188" s="303"/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5"/>
      <c r="P188" s="31"/>
      <c r="R188" s="303"/>
      <c r="S188" s="304"/>
      <c r="T188" s="304"/>
      <c r="U188" s="304"/>
      <c r="V188" s="304"/>
      <c r="W188" s="304"/>
      <c r="X188" s="304"/>
      <c r="Y188" s="304"/>
      <c r="Z188" s="304"/>
      <c r="AA188" s="304"/>
      <c r="AB188" s="304"/>
      <c r="AC188" s="304"/>
      <c r="AD188" s="304"/>
      <c r="AE188" s="304"/>
      <c r="AF188" s="305"/>
    </row>
    <row r="189" spans="1:32" ht="3.75" customHeight="1" x14ac:dyDescent="0.25">
      <c r="A189" s="306"/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8"/>
      <c r="P189" s="31"/>
      <c r="R189" s="306"/>
      <c r="S189" s="307"/>
      <c r="T189" s="307"/>
      <c r="U189" s="307"/>
      <c r="V189" s="307"/>
      <c r="W189" s="307"/>
      <c r="X189" s="307"/>
      <c r="Y189" s="307"/>
      <c r="Z189" s="307"/>
      <c r="AA189" s="307"/>
      <c r="AB189" s="307"/>
      <c r="AC189" s="307"/>
      <c r="AD189" s="307"/>
      <c r="AE189" s="307"/>
      <c r="AF189" s="308"/>
    </row>
    <row r="190" spans="1:3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1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spans="1:32" x14ac:dyDescent="0.25">
      <c r="A191" s="9"/>
      <c r="P191" s="26"/>
      <c r="R191" s="9"/>
    </row>
    <row r="192" spans="1:32" x14ac:dyDescent="0.25">
      <c r="A192" s="19" t="str">
        <f>IF(J193="Никитин А.В.","Руководитель отдела","И.о. руководителя отдела")</f>
        <v>Руководитель отдела</v>
      </c>
      <c r="K192" s="22"/>
      <c r="L192" s="22"/>
      <c r="M192" s="22"/>
      <c r="N192" s="22"/>
      <c r="P192" s="26"/>
      <c r="R192" s="19" t="str">
        <f>IF(AA193="Никитин А.В.","Руководитель отдела","И.о. руководителя отдела")</f>
        <v>Руководитель отдела</v>
      </c>
      <c r="AB192" s="22"/>
      <c r="AC192" s="22"/>
      <c r="AD192" s="22"/>
      <c r="AE192" s="22"/>
    </row>
    <row r="193" spans="1:31" x14ac:dyDescent="0.25">
      <c r="A193" s="19" t="s">
        <v>17</v>
      </c>
      <c r="J193" s="299" t="str">
        <f>IF(Требования!$X$16&lt;&gt;"",Требования!$X$16,"")</f>
        <v>Никитин А.В.</v>
      </c>
      <c r="K193" s="299"/>
      <c r="L193" s="22" t="s">
        <v>20</v>
      </c>
      <c r="M193" s="22"/>
      <c r="N193" s="22"/>
      <c r="P193" s="26"/>
      <c r="R193" s="19" t="s">
        <v>17</v>
      </c>
      <c r="AA193" s="299" t="str">
        <f>IF(Требования!$X$16&lt;&gt;"",Требования!$X$16,"")</f>
        <v>Никитин А.В.</v>
      </c>
      <c r="AB193" s="299"/>
      <c r="AC193" s="22" t="s">
        <v>20</v>
      </c>
      <c r="AD193" s="22"/>
      <c r="AE193" s="22"/>
    </row>
    <row r="194" spans="1:31" x14ac:dyDescent="0.25">
      <c r="J194" s="21"/>
      <c r="K194" s="60" t="s">
        <v>19</v>
      </c>
      <c r="L194" s="21"/>
      <c r="M194" s="21"/>
      <c r="N194" s="21"/>
      <c r="P194" s="26"/>
      <c r="AA194" s="21"/>
      <c r="AB194" s="60" t="s">
        <v>19</v>
      </c>
      <c r="AC194" s="21"/>
      <c r="AD194" s="21"/>
      <c r="AE194" s="21"/>
    </row>
    <row r="195" spans="1:31" x14ac:dyDescent="0.25">
      <c r="P195" s="26"/>
    </row>
    <row r="196" spans="1:31" x14ac:dyDescent="0.25">
      <c r="P196" s="26"/>
    </row>
    <row r="197" spans="1:31" x14ac:dyDescent="0.25">
      <c r="P197" s="26"/>
    </row>
  </sheetData>
  <mergeCells count="119">
    <mergeCell ref="I47:O47"/>
    <mergeCell ref="Z47:AF47"/>
    <mergeCell ref="F49:H49"/>
    <mergeCell ref="I49:O50"/>
    <mergeCell ref="W49:Y49"/>
    <mergeCell ref="Z49:AF50"/>
    <mergeCell ref="Z14:AF14"/>
    <mergeCell ref="W16:Y16"/>
    <mergeCell ref="Z16:AF17"/>
    <mergeCell ref="Z18:AF18"/>
    <mergeCell ref="Z19:AF19"/>
    <mergeCell ref="Z20:AF20"/>
    <mergeCell ref="A22:O24"/>
    <mergeCell ref="I21:O21"/>
    <mergeCell ref="I19:O19"/>
    <mergeCell ref="I14:O14"/>
    <mergeCell ref="I18:O18"/>
    <mergeCell ref="R21:Y21"/>
    <mergeCell ref="Z21:AF21"/>
    <mergeCell ref="R22:AF24"/>
    <mergeCell ref="I16:O17"/>
    <mergeCell ref="F16:H16"/>
    <mergeCell ref="A21:H21"/>
    <mergeCell ref="J28:K28"/>
    <mergeCell ref="A55:O57"/>
    <mergeCell ref="R55:AF57"/>
    <mergeCell ref="I80:O80"/>
    <mergeCell ref="Z80:AF80"/>
    <mergeCell ref="F82:H82"/>
    <mergeCell ref="I82:O83"/>
    <mergeCell ref="W82:Y82"/>
    <mergeCell ref="Z82:AF83"/>
    <mergeCell ref="I51:O51"/>
    <mergeCell ref="Z51:AF51"/>
    <mergeCell ref="I52:O52"/>
    <mergeCell ref="Z52:AF52"/>
    <mergeCell ref="Z53:AF53"/>
    <mergeCell ref="A54:H54"/>
    <mergeCell ref="I54:O54"/>
    <mergeCell ref="R54:Y54"/>
    <mergeCell ref="Z54:AF54"/>
    <mergeCell ref="I53:O53"/>
    <mergeCell ref="A88:O90"/>
    <mergeCell ref="R88:AF90"/>
    <mergeCell ref="I113:O113"/>
    <mergeCell ref="Z113:AF113"/>
    <mergeCell ref="F115:H115"/>
    <mergeCell ref="I115:O116"/>
    <mergeCell ref="W115:Y115"/>
    <mergeCell ref="Z115:AF116"/>
    <mergeCell ref="I84:O84"/>
    <mergeCell ref="Z84:AF84"/>
    <mergeCell ref="I85:O85"/>
    <mergeCell ref="Z85:AF85"/>
    <mergeCell ref="Z86:AF86"/>
    <mergeCell ref="A87:H87"/>
    <mergeCell ref="I87:O87"/>
    <mergeCell ref="R87:Y87"/>
    <mergeCell ref="Z87:AF87"/>
    <mergeCell ref="R113:Y113"/>
    <mergeCell ref="I86:O86"/>
    <mergeCell ref="A121:O123"/>
    <mergeCell ref="R121:AF123"/>
    <mergeCell ref="I146:O146"/>
    <mergeCell ref="Z146:AF146"/>
    <mergeCell ref="F148:H148"/>
    <mergeCell ref="I148:O149"/>
    <mergeCell ref="W148:Y148"/>
    <mergeCell ref="Z148:AF149"/>
    <mergeCell ref="I117:O117"/>
    <mergeCell ref="Z117:AF117"/>
    <mergeCell ref="I118:O118"/>
    <mergeCell ref="Z118:AF118"/>
    <mergeCell ref="Z119:AF119"/>
    <mergeCell ref="A120:H120"/>
    <mergeCell ref="I120:O120"/>
    <mergeCell ref="R120:Y120"/>
    <mergeCell ref="Z120:AF120"/>
    <mergeCell ref="I119:O119"/>
    <mergeCell ref="I179:O179"/>
    <mergeCell ref="Z179:AF179"/>
    <mergeCell ref="F181:H181"/>
    <mergeCell ref="I181:O182"/>
    <mergeCell ref="W181:Y181"/>
    <mergeCell ref="Z181:AF182"/>
    <mergeCell ref="I150:O150"/>
    <mergeCell ref="Z150:AF150"/>
    <mergeCell ref="I151:O151"/>
    <mergeCell ref="Z151:AF151"/>
    <mergeCell ref="Z152:AF152"/>
    <mergeCell ref="A153:H153"/>
    <mergeCell ref="I153:O153"/>
    <mergeCell ref="R153:Y153"/>
    <mergeCell ref="Z153:AF153"/>
    <mergeCell ref="I152:O152"/>
    <mergeCell ref="I185:O185"/>
    <mergeCell ref="AA28:AB28"/>
    <mergeCell ref="J127:K127"/>
    <mergeCell ref="J193:K193"/>
    <mergeCell ref="AA193:AB193"/>
    <mergeCell ref="J160:K160"/>
    <mergeCell ref="AA160:AB160"/>
    <mergeCell ref="J61:K61"/>
    <mergeCell ref="AA61:AB61"/>
    <mergeCell ref="J94:K94"/>
    <mergeCell ref="AA94:AB94"/>
    <mergeCell ref="A187:O189"/>
    <mergeCell ref="R187:AF189"/>
    <mergeCell ref="I183:O183"/>
    <mergeCell ref="Z183:AF183"/>
    <mergeCell ref="I184:O184"/>
    <mergeCell ref="Z184:AF184"/>
    <mergeCell ref="Z185:AF185"/>
    <mergeCell ref="A186:H186"/>
    <mergeCell ref="I186:O186"/>
    <mergeCell ref="R186:Y186"/>
    <mergeCell ref="Z186:AF186"/>
    <mergeCell ref="A154:O156"/>
    <mergeCell ref="R154:AF156"/>
  </mergeCells>
  <pageMargins left="0.66666666666666663" right="0.4375" top="0.33333333333333331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C00000"/>
  </sheetPr>
  <dimension ref="A1:AF173"/>
  <sheetViews>
    <sheetView tabSelected="1" showWhiteSpace="0" view="pageLayout" zoomScale="85" zoomScaleNormal="100" zoomScalePageLayoutView="85" workbookViewId="0">
      <selection activeCell="N19" sqref="N19:P19"/>
    </sheetView>
  </sheetViews>
  <sheetFormatPr defaultRowHeight="15" x14ac:dyDescent="0.25"/>
  <cols>
    <col min="1" max="1" width="6" customWidth="1"/>
    <col min="4" max="4" width="4.7109375" customWidth="1"/>
    <col min="5" max="5" width="14.85546875" customWidth="1"/>
    <col min="6" max="6" width="0.140625" hidden="1" customWidth="1"/>
    <col min="7" max="7" width="3.7109375" customWidth="1"/>
    <col min="8" max="8" width="4.28515625" customWidth="1"/>
    <col min="9" max="9" width="5.7109375" customWidth="1"/>
    <col min="10" max="10" width="15.42578125" customWidth="1"/>
    <col min="11" max="11" width="8.140625" customWidth="1"/>
    <col min="12" max="12" width="11.42578125" customWidth="1"/>
    <col min="13" max="13" width="9.85546875" customWidth="1"/>
    <col min="14" max="14" width="10.140625" bestFit="1" customWidth="1"/>
    <col min="15" max="15" width="2.140625" customWidth="1"/>
    <col min="16" max="16" width="3.42578125" customWidth="1"/>
    <col min="17" max="17" width="6.28515625" customWidth="1"/>
    <col min="18" max="18" width="1.85546875" customWidth="1"/>
    <col min="19" max="19" width="1" customWidth="1"/>
    <col min="20" max="20" width="2.85546875" customWidth="1"/>
    <col min="21" max="22" width="2.28515625" customWidth="1"/>
    <col min="23" max="23" width="13.85546875" customWidth="1"/>
    <col min="24" max="24" width="25.42578125" customWidth="1"/>
    <col min="25" max="25" width="7.85546875" customWidth="1"/>
    <col min="26" max="26" width="4.140625" customWidth="1"/>
    <col min="27" max="27" width="7.28515625" customWidth="1"/>
    <col min="28" max="28" width="4.85546875" customWidth="1"/>
    <col min="29" max="29" width="3.28515625" customWidth="1"/>
    <col min="30" max="30" width="22.7109375" customWidth="1"/>
    <col min="31" max="31" width="3.7109375" customWidth="1"/>
    <col min="32" max="32" width="12" customWidth="1"/>
    <col min="33" max="35" width="9.140625" customWidth="1"/>
  </cols>
  <sheetData>
    <row r="1" spans="1:32" ht="14.25" customHeight="1" thickBot="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72"/>
      <c r="L1" s="72"/>
      <c r="M1" s="72"/>
      <c r="N1" s="73" t="s">
        <v>50</v>
      </c>
      <c r="O1" s="74"/>
      <c r="P1" s="72"/>
      <c r="Q1" s="72"/>
      <c r="R1" s="72"/>
      <c r="S1" s="72"/>
      <c r="T1" s="72"/>
      <c r="U1" s="72"/>
      <c r="V1" s="72"/>
      <c r="W1" s="74"/>
      <c r="X1" s="74"/>
      <c r="Y1" s="74"/>
      <c r="Z1" s="74"/>
    </row>
    <row r="2" spans="1:32" ht="26.25" customHeight="1" thickTop="1" thickBot="1" x14ac:dyDescent="0.3">
      <c r="A2" s="351" t="s">
        <v>22</v>
      </c>
      <c r="B2" s="352"/>
      <c r="C2" s="352"/>
      <c r="D2" s="352"/>
      <c r="E2" s="352"/>
      <c r="F2" s="352"/>
      <c r="G2" s="352"/>
      <c r="H2" s="352"/>
      <c r="I2" s="352"/>
      <c r="J2" s="352"/>
      <c r="K2" s="352" t="s">
        <v>1</v>
      </c>
      <c r="L2" s="352"/>
      <c r="M2" s="352"/>
      <c r="N2" s="352"/>
      <c r="O2" s="352"/>
      <c r="P2" s="352"/>
      <c r="Q2" s="352"/>
      <c r="R2" s="352"/>
      <c r="S2" s="352"/>
      <c r="T2" s="352"/>
      <c r="U2" s="374"/>
      <c r="V2" s="234"/>
      <c r="W2" s="74"/>
      <c r="X2" s="74"/>
      <c r="Y2" s="74"/>
      <c r="Z2" s="74"/>
    </row>
    <row r="3" spans="1:32" ht="16.5" thickBot="1" x14ac:dyDescent="0.3">
      <c r="A3" s="354" t="s">
        <v>68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6"/>
      <c r="N3" s="357" t="s">
        <v>21</v>
      </c>
      <c r="O3" s="357"/>
      <c r="P3" s="357"/>
      <c r="Q3" s="357"/>
      <c r="R3" s="357"/>
      <c r="S3" s="357"/>
      <c r="T3" s="357"/>
      <c r="U3" s="375"/>
      <c r="V3" s="234"/>
      <c r="W3" s="149" t="s">
        <v>59</v>
      </c>
      <c r="X3" s="122" t="s">
        <v>57</v>
      </c>
      <c r="Y3" s="121"/>
      <c r="AD3" s="124" t="s">
        <v>39</v>
      </c>
      <c r="AF3" s="124" t="str">
        <f>IF($X$3="ФторПСМА, 18F","PSMA-"&amp;$X$6&amp;"-1",IF($X$3="Фтордезоксиглюкоза, 18F","Ц-"&amp;$X$6&amp;"-1",IF($X$3="ФторДОФА, 18F","FDOPA-"&amp;$X$6&amp;"-1",IF($X$3="Фторэтилтирозин, 18F","FET-"&amp;$X$6&amp;"-1",""))))</f>
        <v>Ц-3772-1</v>
      </c>
    </row>
    <row r="4" spans="1:32" ht="15.75" thickTop="1" x14ac:dyDescent="0.25">
      <c r="W4" s="379" t="s">
        <v>49</v>
      </c>
      <c r="X4" s="384" t="s">
        <v>415</v>
      </c>
      <c r="AD4" s="125" t="s">
        <v>40</v>
      </c>
      <c r="AF4" s="125" t="str">
        <f>IF($X$3="ФторПСМА, 18F","PSMA-"&amp;$X$6&amp;"-2",IF($X$3="Фтордезоксиглюкоза, 18F","Ц-"&amp;$X$6&amp;"-2",IF($X$3="ФторДОФА, 18F","FDOPA-"&amp;$X$6&amp;"-2",IF($X$3="Фторэтилтирозин, 18F","FET-"&amp;$X$6&amp;"-2",""))))</f>
        <v>Ц-3772-2</v>
      </c>
    </row>
    <row r="5" spans="1:32" ht="15.75" customHeight="1" x14ac:dyDescent="0.25">
      <c r="A5" s="8"/>
      <c r="B5" s="8"/>
      <c r="C5" s="8"/>
      <c r="D5" s="8"/>
      <c r="E5" s="8"/>
      <c r="F5" s="8"/>
      <c r="G5" s="8"/>
      <c r="H5" s="8"/>
      <c r="I5" s="345" t="s">
        <v>27</v>
      </c>
      <c r="J5" s="345"/>
      <c r="K5" s="345"/>
      <c r="L5" s="53" t="str">
        <f>IF($B$16="Фтордезоксиглюкоза, 18F","Ц-"&amp;$X$6,IF($B$16="ФторПСМА, 18F","PSMA-"&amp;$X$6,IF($B$16="ФторДОФА, 18F","FDOPA-"&amp;$X$6,IF($B$16="Фторэтилтирозин, 18F","FET-"&amp;$X$6,""))))</f>
        <v>Ц-3772</v>
      </c>
      <c r="M5" s="8"/>
      <c r="N5" s="8"/>
      <c r="O5" s="8"/>
      <c r="P5" s="8"/>
      <c r="Q5" s="8"/>
      <c r="R5" s="8"/>
      <c r="S5" s="8"/>
      <c r="T5" s="8"/>
      <c r="U5" s="8"/>
      <c r="V5" s="8"/>
      <c r="W5" s="381"/>
      <c r="X5" s="385"/>
      <c r="Y5" s="123"/>
      <c r="AD5" s="125" t="s">
        <v>41</v>
      </c>
      <c r="AF5" s="125" t="str">
        <f>IF($X$3="ФторПСМА, 18F","PSMA-"&amp;$X$6&amp;"-3",IF($X$3="Фтордезоксиглюкоза, 18F","Ц-"&amp;$X$6&amp;"-3",IF($X$3="ФторДОФА, 18F","FDOPA-"&amp;$X$6&amp;"-3",IF($X$3="Фторэтилтирозин, 18F","FET-"&amp;$X$6&amp;"-3",""))))</f>
        <v>Ц-3772-3</v>
      </c>
    </row>
    <row r="6" spans="1:32" ht="15.75" customHeight="1" thickBot="1" x14ac:dyDescent="0.3">
      <c r="A6" s="8"/>
      <c r="B6" s="8"/>
      <c r="C6" s="8"/>
      <c r="D6" s="8"/>
      <c r="E6" s="8"/>
      <c r="F6" s="8"/>
      <c r="G6" s="8"/>
      <c r="H6" s="8"/>
      <c r="I6" s="345" t="s">
        <v>23</v>
      </c>
      <c r="J6" s="345"/>
      <c r="K6" s="345"/>
      <c r="L6" s="345"/>
      <c r="M6" s="8"/>
      <c r="N6" s="8"/>
      <c r="O6" s="8"/>
      <c r="P6" s="8"/>
      <c r="Q6" s="8"/>
      <c r="R6" s="8"/>
      <c r="S6" s="8"/>
      <c r="T6" s="8"/>
      <c r="U6" s="8"/>
      <c r="V6" s="8"/>
      <c r="W6" s="380" t="s">
        <v>51</v>
      </c>
      <c r="X6" s="386">
        <v>3772</v>
      </c>
      <c r="Y6" s="74"/>
      <c r="AD6" s="125" t="s">
        <v>42</v>
      </c>
      <c r="AF6" s="126" t="str">
        <f>IF($X$3="ФторПСМА, 18F","PSMA-"&amp;$X$6&amp;"-4",IF($X$3="Фтордезоксиглюкоза, 18F","Ц-"&amp;$X$6&amp;"-4",IF($X$3="ФторДОФА, 18F","FDOPA-"&amp;$X$6&amp;"-4",IF($X$3="Фторэтилтирозин, 18F","FET-"&amp;$X$6&amp;"-4",""))))</f>
        <v>Ц-3772-4</v>
      </c>
    </row>
    <row r="7" spans="1:32" x14ac:dyDescent="0.25">
      <c r="A7" s="8"/>
      <c r="B7" s="8"/>
      <c r="C7" s="8"/>
      <c r="D7" s="8"/>
      <c r="E7" s="8"/>
      <c r="F7" s="8"/>
      <c r="G7" s="8"/>
      <c r="H7" s="8"/>
      <c r="I7" s="3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381"/>
      <c r="X7" s="387"/>
      <c r="Y7" s="74"/>
      <c r="AD7" s="125" t="s">
        <v>43</v>
      </c>
    </row>
    <row r="8" spans="1:32" ht="15.75" thickBot="1" x14ac:dyDescent="0.3">
      <c r="B8" s="39" t="s">
        <v>24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380" t="s">
        <v>63</v>
      </c>
      <c r="X8" s="386">
        <v>7712</v>
      </c>
      <c r="AD8" s="125"/>
    </row>
    <row r="9" spans="1:32" x14ac:dyDescent="0.25">
      <c r="B9" s="17" t="s">
        <v>28</v>
      </c>
      <c r="C9" s="8"/>
      <c r="D9" s="8"/>
      <c r="E9" s="8"/>
      <c r="F9" s="8"/>
      <c r="G9" s="8"/>
      <c r="H9" s="8"/>
      <c r="I9" s="8"/>
      <c r="J9" s="8"/>
      <c r="K9" s="8"/>
      <c r="L9" s="8"/>
      <c r="M9" s="346" t="s">
        <v>29</v>
      </c>
      <c r="N9" s="346"/>
      <c r="O9" s="25" t="s">
        <v>20</v>
      </c>
      <c r="P9" s="41"/>
      <c r="Q9" s="41"/>
      <c r="R9" s="41"/>
      <c r="S9" s="41"/>
      <c r="U9" s="21"/>
      <c r="V9" s="21"/>
      <c r="W9" s="381"/>
      <c r="X9" s="387"/>
      <c r="AD9" s="124" t="s">
        <v>18</v>
      </c>
      <c r="AF9" s="127">
        <v>153</v>
      </c>
    </row>
    <row r="10" spans="1:32" x14ac:dyDescent="0.25">
      <c r="A10" s="40"/>
      <c r="B10" s="40"/>
      <c r="C10" s="8"/>
      <c r="D10" s="8"/>
      <c r="E10" s="8"/>
      <c r="F10" s="8"/>
      <c r="G10" s="8"/>
      <c r="H10" s="8"/>
      <c r="I10" s="8"/>
      <c r="J10" s="8"/>
      <c r="K10" s="8"/>
      <c r="L10" s="8"/>
      <c r="N10" s="334" t="s">
        <v>30</v>
      </c>
      <c r="O10" s="334"/>
      <c r="P10" s="334"/>
      <c r="Q10" s="334"/>
      <c r="R10" s="334"/>
      <c r="S10" s="334"/>
      <c r="U10" s="8"/>
      <c r="V10" s="8"/>
      <c r="W10" s="380" t="s">
        <v>62</v>
      </c>
      <c r="X10" s="386">
        <v>153</v>
      </c>
      <c r="AD10" s="125" t="s">
        <v>52</v>
      </c>
      <c r="AF10" s="128">
        <v>163</v>
      </c>
    </row>
    <row r="11" spans="1:32" ht="14.25" customHeight="1" x14ac:dyDescent="0.25">
      <c r="A11" s="2"/>
      <c r="B11" s="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338" t="str">
        <f>$X$4</f>
        <v>06.01.2024</v>
      </c>
      <c r="O11" s="338"/>
      <c r="P11" s="338"/>
      <c r="Q11" s="338"/>
      <c r="R11" s="338"/>
      <c r="S11" s="338"/>
      <c r="U11" s="8"/>
      <c r="V11" s="8"/>
      <c r="W11" s="381"/>
      <c r="X11" s="387"/>
      <c r="AD11" s="125" t="s">
        <v>53</v>
      </c>
      <c r="AF11" s="128">
        <v>184</v>
      </c>
    </row>
    <row r="12" spans="1:32" x14ac:dyDescent="0.25">
      <c r="B12" s="17" t="s">
        <v>25</v>
      </c>
      <c r="C12" s="8"/>
      <c r="D12" s="8"/>
      <c r="E12" s="8"/>
      <c r="F12" s="8"/>
      <c r="G12" s="8"/>
      <c r="H12" s="8"/>
      <c r="I12" s="8"/>
      <c r="J12" s="8"/>
      <c r="K12" s="7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380" t="s">
        <v>5</v>
      </c>
      <c r="X12" s="388" t="str">
        <f>"S"&amp;$X$10&amp;IF($X$3="Фтордезоксиглюкоза, 18F","01",IF($X$3="ФторДОФА, 18F","02",IF($X$3="ФторПСМА, 18F","04",IF($X$3="Фторэтилтирозин, 18F","05",""))))&amp;LEFT($X$4,2)&amp;RIGHT(LEFT($X$4,5),2)&amp;RIGHT($X$4,2)</f>
        <v>S15301060124</v>
      </c>
      <c r="Y12" s="74"/>
      <c r="Z12" s="74"/>
      <c r="AD12" s="125" t="s">
        <v>55</v>
      </c>
      <c r="AF12" s="128">
        <v>233</v>
      </c>
    </row>
    <row r="13" spans="1:32" ht="15.75" thickBot="1" x14ac:dyDescent="0.3">
      <c r="B13" s="17" t="s">
        <v>26</v>
      </c>
      <c r="C13" s="8"/>
      <c r="D13" s="8"/>
      <c r="E13" s="8"/>
      <c r="F13" s="8"/>
      <c r="G13" s="8"/>
      <c r="H13" s="8"/>
      <c r="I13" s="8"/>
      <c r="J13" s="8"/>
      <c r="K13" s="70"/>
      <c r="L13" s="10"/>
      <c r="M13" s="8"/>
      <c r="N13" s="8"/>
      <c r="O13" s="8"/>
      <c r="P13" s="8"/>
      <c r="Q13" s="8"/>
      <c r="R13" s="8"/>
      <c r="S13" s="8"/>
      <c r="T13" s="8"/>
      <c r="U13" s="8"/>
      <c r="V13" s="8"/>
      <c r="W13" s="381"/>
      <c r="X13" s="389"/>
      <c r="AD13" s="126"/>
      <c r="AF13" s="129">
        <v>238</v>
      </c>
    </row>
    <row r="14" spans="1:32" x14ac:dyDescent="0.25">
      <c r="A14" s="8"/>
      <c r="B14" s="339" t="s">
        <v>31</v>
      </c>
      <c r="C14" s="339"/>
      <c r="D14" s="339"/>
      <c r="E14" s="344" t="s">
        <v>32</v>
      </c>
      <c r="F14" s="64"/>
      <c r="G14" s="339" t="s">
        <v>33</v>
      </c>
      <c r="H14" s="339"/>
      <c r="I14" s="339"/>
      <c r="J14" s="339"/>
      <c r="K14" s="339"/>
      <c r="L14" s="341" t="s">
        <v>34</v>
      </c>
      <c r="M14" s="339" t="s">
        <v>35</v>
      </c>
      <c r="N14" s="339"/>
      <c r="O14" s="339"/>
      <c r="P14" s="339"/>
      <c r="Q14" s="339"/>
      <c r="R14" s="339"/>
      <c r="S14" s="339"/>
      <c r="T14" s="9"/>
      <c r="U14" s="8"/>
      <c r="V14" s="8"/>
      <c r="W14" s="380" t="s">
        <v>58</v>
      </c>
      <c r="X14" s="382" t="s">
        <v>18</v>
      </c>
      <c r="Y14" s="121" t="s">
        <v>64</v>
      </c>
    </row>
    <row r="15" spans="1:32" x14ac:dyDescent="0.25">
      <c r="A15" s="8"/>
      <c r="B15" s="339"/>
      <c r="C15" s="339"/>
      <c r="D15" s="339"/>
      <c r="E15" s="344"/>
      <c r="F15" s="67"/>
      <c r="G15" s="116" t="s">
        <v>36</v>
      </c>
      <c r="H15" s="339" t="s">
        <v>7</v>
      </c>
      <c r="I15" s="339"/>
      <c r="J15" s="116" t="s">
        <v>37</v>
      </c>
      <c r="K15" s="116" t="s">
        <v>38</v>
      </c>
      <c r="L15" s="339"/>
      <c r="M15" s="44" t="s">
        <v>7</v>
      </c>
      <c r="N15" s="344" t="s">
        <v>37</v>
      </c>
      <c r="O15" s="340"/>
      <c r="P15" s="340"/>
      <c r="Q15" s="344" t="s">
        <v>38</v>
      </c>
      <c r="R15" s="340"/>
      <c r="S15" s="341"/>
      <c r="T15" s="9"/>
      <c r="U15" s="8"/>
      <c r="V15" s="8"/>
      <c r="W15" s="381"/>
      <c r="X15" s="383"/>
    </row>
    <row r="16" spans="1:32" ht="17.850000000000001" customHeight="1" x14ac:dyDescent="0.25">
      <c r="A16" s="8"/>
      <c r="B16" s="333" t="s">
        <v>372</v>
      </c>
      <c r="C16" s="333"/>
      <c r="D16" s="333"/>
      <c r="E16" s="64" t="s">
        <v>39</v>
      </c>
      <c r="F16" s="67"/>
      <c r="G16" s="116">
        <f>IF(E16&lt;&gt;"",1,"")</f>
        <v>1</v>
      </c>
      <c r="H16" s="347" t="str">
        <f>IF(G16&lt;&gt;"","1-15","")</f>
        <v>1-15</v>
      </c>
      <c r="I16" s="347"/>
      <c r="J16" s="77">
        <v>16000</v>
      </c>
      <c r="K16" s="78" t="s">
        <v>411</v>
      </c>
      <c r="L16" s="44">
        <f>$X$8</f>
        <v>7712</v>
      </c>
      <c r="M16" s="85">
        <v>6.64</v>
      </c>
      <c r="N16" s="372">
        <v>15773.48</v>
      </c>
      <c r="O16" s="373"/>
      <c r="P16" s="373"/>
      <c r="Q16" s="366" t="str">
        <f>IF(K16&lt;&gt;"",K16,"")</f>
        <v>08:20</v>
      </c>
      <c r="R16" s="367"/>
      <c r="S16" s="368"/>
      <c r="T16" s="43"/>
      <c r="U16" s="8"/>
      <c r="V16" s="8"/>
      <c r="W16" s="379" t="s">
        <v>54</v>
      </c>
      <c r="X16" s="378" t="s">
        <v>18</v>
      </c>
      <c r="Y16" s="121" t="s">
        <v>64</v>
      </c>
    </row>
    <row r="17" spans="1:27" ht="17.850000000000001" customHeight="1" x14ac:dyDescent="0.25">
      <c r="A17" s="8"/>
      <c r="B17" s="333" t="s">
        <v>372</v>
      </c>
      <c r="C17" s="333"/>
      <c r="D17" s="333"/>
      <c r="E17" s="290" t="s">
        <v>39</v>
      </c>
      <c r="F17" s="67"/>
      <c r="G17" s="116">
        <f>IF(E17&lt;&gt;"",G16+1,"")</f>
        <v>2</v>
      </c>
      <c r="H17" s="347" t="str">
        <f>IF(G17&lt;&gt;"","1-15","")</f>
        <v>1-15</v>
      </c>
      <c r="I17" s="347"/>
      <c r="J17" s="77">
        <v>16000</v>
      </c>
      <c r="K17" s="78" t="s">
        <v>411</v>
      </c>
      <c r="L17" s="44">
        <f>IF(K17&lt;&gt;"",L16+1,"")</f>
        <v>7713</v>
      </c>
      <c r="M17" s="85">
        <v>6.64</v>
      </c>
      <c r="N17" s="372">
        <v>15759.45</v>
      </c>
      <c r="O17" s="373"/>
      <c r="P17" s="373"/>
      <c r="Q17" s="366" t="str">
        <f t="shared" ref="Q17:Q27" si="0">IF(K17&lt;&gt;"",K17,"")</f>
        <v>08:20</v>
      </c>
      <c r="R17" s="367"/>
      <c r="S17" s="368"/>
      <c r="T17" s="43"/>
      <c r="U17" s="8"/>
      <c r="V17" s="8"/>
      <c r="W17" s="379"/>
      <c r="X17" s="378"/>
      <c r="Z17" s="69"/>
      <c r="AA17" s="68"/>
    </row>
    <row r="18" spans="1:27" ht="17.850000000000001" customHeight="1" x14ac:dyDescent="0.25">
      <c r="A18" s="8"/>
      <c r="B18" s="333" t="s">
        <v>372</v>
      </c>
      <c r="C18" s="333"/>
      <c r="D18" s="333"/>
      <c r="E18" s="290" t="s">
        <v>39</v>
      </c>
      <c r="F18" s="67"/>
      <c r="G18" s="116">
        <f t="shared" ref="G18:G28" si="1">IF(E18&lt;&gt;"",G17+1,"")</f>
        <v>3</v>
      </c>
      <c r="H18" s="347" t="str">
        <f t="shared" ref="H18:H27" si="2">IF(G18&lt;&gt;"","1-15","")</f>
        <v>1-15</v>
      </c>
      <c r="I18" s="347"/>
      <c r="J18" s="77">
        <v>36000</v>
      </c>
      <c r="K18" s="78" t="s">
        <v>411</v>
      </c>
      <c r="L18" s="44">
        <f t="shared" ref="L18:L27" si="3">IF(K18&lt;&gt;"",L17+1,"")</f>
        <v>7714</v>
      </c>
      <c r="M18" s="85">
        <v>14.81</v>
      </c>
      <c r="N18" s="372">
        <v>35168.959999999999</v>
      </c>
      <c r="O18" s="373"/>
      <c r="P18" s="373"/>
      <c r="Q18" s="366" t="str">
        <f t="shared" si="0"/>
        <v>08:20</v>
      </c>
      <c r="R18" s="367"/>
      <c r="S18" s="368"/>
      <c r="T18" s="43"/>
      <c r="U18" s="8"/>
      <c r="V18" s="8"/>
      <c r="W18" s="8"/>
    </row>
    <row r="19" spans="1:27" ht="17.850000000000001" customHeight="1" x14ac:dyDescent="0.25">
      <c r="A19" s="8"/>
      <c r="B19" s="333" t="s">
        <v>372</v>
      </c>
      <c r="C19" s="333"/>
      <c r="D19" s="333"/>
      <c r="E19" s="291" t="s">
        <v>39</v>
      </c>
      <c r="F19" s="67"/>
      <c r="G19" s="116">
        <f t="shared" si="1"/>
        <v>4</v>
      </c>
      <c r="H19" s="347" t="str">
        <f t="shared" si="2"/>
        <v>1-15</v>
      </c>
      <c r="I19" s="347"/>
      <c r="J19" s="77">
        <v>36000</v>
      </c>
      <c r="K19" s="78" t="s">
        <v>411</v>
      </c>
      <c r="L19" s="44">
        <f>IF(K19&lt;&gt;"",L18+1,"")</f>
        <v>7715</v>
      </c>
      <c r="M19" s="85">
        <v>12.53</v>
      </c>
      <c r="N19" s="372">
        <v>29756.17</v>
      </c>
      <c r="O19" s="373"/>
      <c r="P19" s="373"/>
      <c r="Q19" s="366" t="str">
        <f>IF(K19&lt;&gt;"",K19,"")</f>
        <v>08:20</v>
      </c>
      <c r="R19" s="367"/>
      <c r="S19" s="368"/>
      <c r="T19" s="43"/>
      <c r="U19" s="8"/>
      <c r="V19" s="8"/>
      <c r="W19" s="8"/>
    </row>
    <row r="20" spans="1:27" ht="17.850000000000001" customHeight="1" x14ac:dyDescent="0.25">
      <c r="A20" s="8"/>
      <c r="B20" s="333" t="s">
        <v>372</v>
      </c>
      <c r="C20" s="333"/>
      <c r="D20" s="333"/>
      <c r="E20" s="292" t="s">
        <v>42</v>
      </c>
      <c r="F20" s="67"/>
      <c r="G20" s="116">
        <f t="shared" si="1"/>
        <v>5</v>
      </c>
      <c r="H20" s="347" t="str">
        <f t="shared" si="2"/>
        <v>1-15</v>
      </c>
      <c r="I20" s="347"/>
      <c r="J20" s="77">
        <v>9000</v>
      </c>
      <c r="K20" s="78" t="s">
        <v>414</v>
      </c>
      <c r="L20" s="44">
        <f>IF(K20&lt;&gt;"",L19+1,"")</f>
        <v>7716</v>
      </c>
      <c r="M20" s="85">
        <v>4.1900000000000004</v>
      </c>
      <c r="N20" s="372">
        <v>8763.59</v>
      </c>
      <c r="O20" s="373"/>
      <c r="P20" s="373"/>
      <c r="Q20" s="366" t="str">
        <f>IF(K20&lt;&gt;"",K20,"")</f>
        <v>08:40</v>
      </c>
      <c r="R20" s="367"/>
      <c r="S20" s="368"/>
      <c r="T20" s="43"/>
      <c r="U20" s="8"/>
      <c r="V20" s="8"/>
      <c r="W20" s="8"/>
    </row>
    <row r="21" spans="1:27" ht="17.850000000000001" customHeight="1" x14ac:dyDescent="0.25">
      <c r="A21" s="8"/>
      <c r="B21" s="333" t="s">
        <v>372</v>
      </c>
      <c r="C21" s="333"/>
      <c r="D21" s="333"/>
      <c r="E21" s="292"/>
      <c r="F21" s="142" t="s">
        <v>40</v>
      </c>
      <c r="G21" s="116" t="str">
        <f t="shared" si="1"/>
        <v/>
      </c>
      <c r="H21" s="347" t="str">
        <f t="shared" si="2"/>
        <v/>
      </c>
      <c r="I21" s="347"/>
      <c r="J21" s="77"/>
      <c r="K21" s="78"/>
      <c r="L21" s="44" t="str">
        <f t="shared" si="3"/>
        <v/>
      </c>
      <c r="M21" s="85"/>
      <c r="N21" s="372"/>
      <c r="O21" s="373"/>
      <c r="P21" s="373"/>
      <c r="Q21" s="366" t="str">
        <f t="shared" si="0"/>
        <v/>
      </c>
      <c r="R21" s="367"/>
      <c r="S21" s="368"/>
      <c r="T21" s="43"/>
      <c r="U21" s="8"/>
      <c r="V21" s="8"/>
      <c r="W21" s="8"/>
    </row>
    <row r="22" spans="1:27" ht="17.850000000000001" customHeight="1" x14ac:dyDescent="0.25">
      <c r="A22" s="8"/>
      <c r="B22" s="333" t="s">
        <v>372</v>
      </c>
      <c r="C22" s="333"/>
      <c r="D22" s="333"/>
      <c r="E22" s="292"/>
      <c r="F22" s="67"/>
      <c r="G22" s="116" t="str">
        <f t="shared" si="1"/>
        <v/>
      </c>
      <c r="H22" s="347" t="str">
        <f>IF(G22&lt;&gt;"","1-15","")</f>
        <v/>
      </c>
      <c r="I22" s="347"/>
      <c r="J22" s="77"/>
      <c r="K22" s="78"/>
      <c r="L22" s="44" t="str">
        <f t="shared" si="3"/>
        <v/>
      </c>
      <c r="M22" s="85"/>
      <c r="N22" s="369"/>
      <c r="O22" s="370"/>
      <c r="P22" s="370"/>
      <c r="Q22" s="366" t="str">
        <f t="shared" si="0"/>
        <v/>
      </c>
      <c r="R22" s="367"/>
      <c r="S22" s="368"/>
      <c r="T22" s="43"/>
      <c r="U22" s="8"/>
      <c r="V22" s="8"/>
      <c r="W22" s="8"/>
    </row>
    <row r="23" spans="1:27" ht="17.850000000000001" customHeight="1" x14ac:dyDescent="0.25">
      <c r="A23" s="8"/>
      <c r="B23" s="333" t="s">
        <v>372</v>
      </c>
      <c r="C23" s="333"/>
      <c r="D23" s="333"/>
      <c r="E23" s="154"/>
      <c r="F23" s="67"/>
      <c r="G23" s="116" t="str">
        <f t="shared" si="1"/>
        <v/>
      </c>
      <c r="H23" s="347" t="str">
        <f>IF(G23&lt;&gt;"","1-15","")</f>
        <v/>
      </c>
      <c r="I23" s="347"/>
      <c r="J23" s="77"/>
      <c r="K23" s="78"/>
      <c r="L23" s="44" t="str">
        <f t="shared" si="3"/>
        <v/>
      </c>
      <c r="M23" s="77"/>
      <c r="N23" s="369"/>
      <c r="O23" s="370"/>
      <c r="P23" s="370"/>
      <c r="Q23" s="366" t="str">
        <f t="shared" si="0"/>
        <v/>
      </c>
      <c r="R23" s="367"/>
      <c r="S23" s="368"/>
      <c r="T23" s="43"/>
      <c r="U23" s="8"/>
      <c r="V23" s="8"/>
      <c r="W23" s="8"/>
    </row>
    <row r="24" spans="1:27" ht="17.850000000000001" customHeight="1" x14ac:dyDescent="0.25">
      <c r="A24" s="8"/>
      <c r="B24" s="333" t="s">
        <v>372</v>
      </c>
      <c r="C24" s="333"/>
      <c r="D24" s="333"/>
      <c r="E24" s="154"/>
      <c r="F24" s="67"/>
      <c r="G24" s="116" t="str">
        <f>IF(E24&lt;&gt;"",G23+1,"")</f>
        <v/>
      </c>
      <c r="H24" s="347" t="str">
        <f t="shared" si="2"/>
        <v/>
      </c>
      <c r="I24" s="347"/>
      <c r="J24" s="77"/>
      <c r="K24" s="78"/>
      <c r="L24" s="44" t="str">
        <f t="shared" si="3"/>
        <v/>
      </c>
      <c r="M24" s="77"/>
      <c r="N24" s="369"/>
      <c r="O24" s="370"/>
      <c r="P24" s="371"/>
      <c r="Q24" s="366" t="str">
        <f t="shared" si="0"/>
        <v/>
      </c>
      <c r="R24" s="367"/>
      <c r="S24" s="368"/>
      <c r="T24" s="43"/>
      <c r="U24" s="8"/>
      <c r="V24" s="8"/>
      <c r="W24" s="8"/>
    </row>
    <row r="25" spans="1:27" ht="17.850000000000001" customHeight="1" x14ac:dyDescent="0.25">
      <c r="A25" s="8"/>
      <c r="B25" s="333" t="s">
        <v>372</v>
      </c>
      <c r="C25" s="333"/>
      <c r="D25" s="333"/>
      <c r="E25" s="154"/>
      <c r="F25" s="67"/>
      <c r="G25" s="116" t="str">
        <f>IF(E25&lt;&gt;"",G24+1,"")</f>
        <v/>
      </c>
      <c r="H25" s="347" t="str">
        <f t="shared" si="2"/>
        <v/>
      </c>
      <c r="I25" s="347"/>
      <c r="J25" s="77"/>
      <c r="K25" s="78"/>
      <c r="L25" s="44" t="str">
        <f t="shared" si="3"/>
        <v/>
      </c>
      <c r="M25" s="77"/>
      <c r="N25" s="369"/>
      <c r="O25" s="370"/>
      <c r="P25" s="370"/>
      <c r="Q25" s="366" t="str">
        <f t="shared" si="0"/>
        <v/>
      </c>
      <c r="R25" s="367"/>
      <c r="S25" s="368"/>
      <c r="T25" s="43"/>
      <c r="U25" s="8"/>
      <c r="V25" s="8"/>
      <c r="W25" s="8"/>
    </row>
    <row r="26" spans="1:27" ht="17.850000000000001" customHeight="1" x14ac:dyDescent="0.25">
      <c r="A26" s="8"/>
      <c r="B26" s="333" t="s">
        <v>372</v>
      </c>
      <c r="C26" s="333"/>
      <c r="D26" s="333"/>
      <c r="E26" s="154"/>
      <c r="F26" s="67"/>
      <c r="G26" s="116" t="str">
        <f t="shared" si="1"/>
        <v/>
      </c>
      <c r="H26" s="347" t="str">
        <f t="shared" si="2"/>
        <v/>
      </c>
      <c r="I26" s="347"/>
      <c r="J26" s="77"/>
      <c r="K26" s="78"/>
      <c r="L26" s="44" t="str">
        <f t="shared" si="3"/>
        <v/>
      </c>
      <c r="M26" s="77"/>
      <c r="N26" s="369"/>
      <c r="O26" s="370"/>
      <c r="P26" s="371"/>
      <c r="Q26" s="366" t="str">
        <f t="shared" si="0"/>
        <v/>
      </c>
      <c r="R26" s="367"/>
      <c r="S26" s="368"/>
      <c r="T26" s="43"/>
      <c r="U26" s="8"/>
      <c r="V26" s="8"/>
      <c r="W26" s="8"/>
    </row>
    <row r="27" spans="1:27" ht="17.850000000000001" customHeight="1" x14ac:dyDescent="0.25">
      <c r="A27" s="8"/>
      <c r="B27" s="333" t="s">
        <v>372</v>
      </c>
      <c r="C27" s="333"/>
      <c r="D27" s="333"/>
      <c r="E27" s="120"/>
      <c r="F27" s="67"/>
      <c r="G27" s="116" t="str">
        <f t="shared" si="1"/>
        <v/>
      </c>
      <c r="H27" s="347" t="str">
        <f t="shared" si="2"/>
        <v/>
      </c>
      <c r="I27" s="347"/>
      <c r="J27" s="77"/>
      <c r="K27" s="78"/>
      <c r="L27" s="44" t="str">
        <f t="shared" si="3"/>
        <v/>
      </c>
      <c r="M27" s="77"/>
      <c r="N27" s="369"/>
      <c r="O27" s="370"/>
      <c r="P27" s="371"/>
      <c r="Q27" s="366" t="str">
        <f t="shared" si="0"/>
        <v/>
      </c>
      <c r="R27" s="367"/>
      <c r="S27" s="368"/>
      <c r="T27" s="43"/>
      <c r="U27" s="8"/>
      <c r="V27" s="8"/>
      <c r="W27" s="8"/>
    </row>
    <row r="28" spans="1:27" x14ac:dyDescent="0.25">
      <c r="A28" s="8"/>
      <c r="B28" t="str">
        <f>IF(E28&lt;&gt;"","Фтордезоксиглюкоза, 18F","")</f>
        <v/>
      </c>
      <c r="G28" t="str">
        <f t="shared" si="1"/>
        <v/>
      </c>
      <c r="L28" t="str">
        <f>IF(K28&lt;&gt;"",L27+1,"")</f>
        <v/>
      </c>
      <c r="P28" t="str">
        <f>IF(K28&lt;&gt;"",K28,"")</f>
        <v/>
      </c>
      <c r="T28" s="43"/>
      <c r="U28" s="8"/>
      <c r="V28" s="8"/>
      <c r="W28" s="8"/>
    </row>
    <row r="29" spans="1:27" x14ac:dyDescent="0.25">
      <c r="A29" s="8"/>
      <c r="B29" s="45" t="s">
        <v>44</v>
      </c>
      <c r="C29" s="8"/>
      <c r="D29" s="8"/>
      <c r="E29" s="8"/>
      <c r="F29" s="8"/>
      <c r="G29" s="8"/>
      <c r="H29" s="8"/>
      <c r="I29" s="8"/>
      <c r="J29" s="8"/>
      <c r="K29" s="8"/>
      <c r="L29" s="39" t="s">
        <v>48</v>
      </c>
      <c r="M29" s="8"/>
      <c r="N29" s="8"/>
      <c r="O29" s="8"/>
      <c r="P29" s="43" t="str">
        <f>IF(K29&lt;&gt;"",K29,"")</f>
        <v/>
      </c>
      <c r="Q29" s="43"/>
      <c r="R29" s="43"/>
      <c r="S29" s="43"/>
      <c r="T29" s="43"/>
      <c r="U29" s="8"/>
      <c r="V29" s="8"/>
      <c r="W29" s="8"/>
    </row>
    <row r="30" spans="1:27" x14ac:dyDescent="0.25">
      <c r="A30" s="8"/>
      <c r="B30" s="8" t="s">
        <v>45</v>
      </c>
      <c r="C30" s="8"/>
      <c r="D30" s="8"/>
      <c r="E30" s="8"/>
      <c r="F30" s="8"/>
      <c r="G30" s="8"/>
      <c r="H30" s="8"/>
      <c r="I30" s="8"/>
      <c r="J30" s="8"/>
      <c r="K30" s="8"/>
      <c r="L30" s="24" t="s">
        <v>28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7" ht="18.75" customHeight="1" x14ac:dyDescent="0.25">
      <c r="A31" s="8"/>
      <c r="B31" s="346" t="str">
        <f>IF(X14&lt;&gt;"",$X$14,"")</f>
        <v>Никитин А.В.</v>
      </c>
      <c r="C31" s="346"/>
      <c r="D31" s="346"/>
      <c r="E31" s="346"/>
      <c r="F31" s="25"/>
      <c r="G31" s="8"/>
      <c r="H31" s="8"/>
      <c r="I31" s="8"/>
      <c r="J31" s="8"/>
      <c r="K31" s="8"/>
      <c r="L31" s="346"/>
      <c r="M31" s="346"/>
      <c r="N31" s="346"/>
      <c r="O31" s="346"/>
      <c r="P31" s="346"/>
      <c r="Q31" s="8"/>
      <c r="R31" s="8"/>
      <c r="S31" s="8"/>
      <c r="T31" s="8"/>
      <c r="U31" s="8"/>
      <c r="V31" s="8"/>
      <c r="W31" s="8"/>
    </row>
    <row r="32" spans="1:27" ht="9" customHeight="1" x14ac:dyDescent="0.25">
      <c r="A32" s="8"/>
      <c r="B32" s="335" t="s">
        <v>46</v>
      </c>
      <c r="C32" s="335"/>
      <c r="D32" s="335"/>
      <c r="E32" s="335"/>
      <c r="F32" s="51"/>
      <c r="G32" s="8"/>
      <c r="H32" s="8"/>
      <c r="I32" s="8"/>
      <c r="J32" s="8"/>
      <c r="K32" s="8"/>
      <c r="L32" s="336" t="s">
        <v>46</v>
      </c>
      <c r="M32" s="336"/>
      <c r="N32" s="336"/>
      <c r="O32" s="336"/>
      <c r="P32" s="8"/>
      <c r="Q32" s="8"/>
      <c r="R32" s="8"/>
      <c r="S32" s="8"/>
      <c r="T32" s="8"/>
      <c r="U32" s="8"/>
      <c r="V32" s="8"/>
      <c r="W32" s="8"/>
    </row>
    <row r="33" spans="1:23" ht="20.25" customHeight="1" x14ac:dyDescent="0.25">
      <c r="A33" s="8"/>
      <c r="B33" s="346"/>
      <c r="C33" s="346"/>
      <c r="D33" s="346"/>
      <c r="E33" s="346"/>
      <c r="F33" s="25"/>
      <c r="G33" s="8"/>
      <c r="H33" s="8"/>
      <c r="I33" s="8"/>
      <c r="J33" s="8"/>
      <c r="K33" s="8"/>
      <c r="L33" s="346"/>
      <c r="M33" s="346"/>
      <c r="N33" s="346"/>
      <c r="O33" s="346"/>
      <c r="P33" s="346"/>
      <c r="Q33" s="8"/>
      <c r="R33" s="8"/>
      <c r="S33" s="8"/>
      <c r="T33" s="8"/>
      <c r="U33" s="8"/>
      <c r="V33" s="8"/>
      <c r="W33" s="8"/>
    </row>
    <row r="34" spans="1:23" ht="8.25" customHeight="1" x14ac:dyDescent="0.25">
      <c r="A34" s="8"/>
      <c r="B34" s="335" t="s">
        <v>47</v>
      </c>
      <c r="C34" s="335"/>
      <c r="D34" s="335"/>
      <c r="E34" s="335"/>
      <c r="F34" s="51"/>
      <c r="G34" s="8"/>
      <c r="H34" s="8"/>
      <c r="I34" s="8"/>
      <c r="J34" s="8"/>
      <c r="K34" s="8"/>
      <c r="L34" s="336" t="s">
        <v>47</v>
      </c>
      <c r="M34" s="336"/>
      <c r="N34" s="336"/>
      <c r="O34" s="336"/>
      <c r="P34" s="8"/>
      <c r="Q34" s="8"/>
      <c r="R34" s="8"/>
      <c r="S34" s="8"/>
      <c r="T34" s="8"/>
      <c r="U34" s="8"/>
      <c r="V34" s="8"/>
      <c r="W34" s="8"/>
    </row>
    <row r="35" spans="1:23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5.75" customHeight="1" x14ac:dyDescent="0.25">
      <c r="K36" s="49" t="s">
        <v>38</v>
      </c>
      <c r="L36" s="48"/>
      <c r="M36" s="49" t="s">
        <v>49</v>
      </c>
      <c r="N36" s="337" t="str">
        <f>IF(N11&lt;&gt;"",N11,"")</f>
        <v>06.01.2024</v>
      </c>
      <c r="O36" s="337"/>
      <c r="P36" s="337"/>
    </row>
    <row r="37" spans="1:23" ht="18.75" customHeight="1" thickBo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2"/>
      <c r="L37" s="72"/>
      <c r="M37" s="72"/>
      <c r="N37" s="73" t="s">
        <v>50</v>
      </c>
      <c r="O37" s="74"/>
      <c r="P37" s="72"/>
      <c r="Q37" s="72"/>
      <c r="R37" s="72"/>
      <c r="S37" s="72"/>
      <c r="T37" s="72"/>
      <c r="U37" s="72"/>
      <c r="V37" s="72"/>
    </row>
    <row r="38" spans="1:23" ht="26.25" customHeight="1" thickTop="1" x14ac:dyDescent="0.25">
      <c r="A38" s="351" t="s">
        <v>22</v>
      </c>
      <c r="B38" s="352"/>
      <c r="C38" s="352"/>
      <c r="D38" s="352"/>
      <c r="E38" s="352"/>
      <c r="F38" s="352"/>
      <c r="G38" s="352"/>
      <c r="H38" s="352"/>
      <c r="I38" s="352"/>
      <c r="J38" s="352"/>
      <c r="K38" s="352" t="s">
        <v>1</v>
      </c>
      <c r="L38" s="352"/>
      <c r="M38" s="352"/>
      <c r="N38" s="352"/>
      <c r="O38" s="352"/>
      <c r="P38" s="352"/>
      <c r="Q38" s="352"/>
      <c r="R38" s="352"/>
      <c r="S38" s="352"/>
      <c r="T38" s="352"/>
      <c r="U38" s="353"/>
      <c r="V38" s="234"/>
    </row>
    <row r="39" spans="1:23" ht="15.75" thickBot="1" x14ac:dyDescent="0.3">
      <c r="A39" s="354" t="s">
        <v>68</v>
      </c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57" t="s">
        <v>21</v>
      </c>
      <c r="O39" s="357"/>
      <c r="P39" s="357"/>
      <c r="Q39" s="357"/>
      <c r="R39" s="357"/>
      <c r="S39" s="357"/>
      <c r="T39" s="357"/>
      <c r="U39" s="358"/>
      <c r="V39" s="234"/>
    </row>
    <row r="40" spans="1:23" ht="15.75" thickTop="1" x14ac:dyDescent="0.25"/>
    <row r="41" spans="1:23" ht="15.75" x14ac:dyDescent="0.25">
      <c r="A41" s="8"/>
      <c r="B41" s="8"/>
      <c r="C41" s="8"/>
      <c r="D41" s="8"/>
      <c r="E41" s="8"/>
      <c r="F41" s="8"/>
      <c r="G41" s="8"/>
      <c r="H41" s="8"/>
      <c r="I41" s="345" t="s">
        <v>27</v>
      </c>
      <c r="J41" s="345"/>
      <c r="K41" s="345"/>
      <c r="L41" s="140" t="str">
        <f>IF(COUNTIF($E$16:$E$27,"Дурова 24 с.3")&gt;0,$AF$3,"")</f>
        <v>Ц-3772-1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3" ht="15.75" x14ac:dyDescent="0.25">
      <c r="A42" s="8"/>
      <c r="B42" s="8"/>
      <c r="C42" s="8"/>
      <c r="D42" s="8"/>
      <c r="E42" s="8"/>
      <c r="F42" s="8"/>
      <c r="G42" s="8"/>
      <c r="H42" s="8"/>
      <c r="I42" s="345" t="s">
        <v>23</v>
      </c>
      <c r="J42" s="345"/>
      <c r="K42" s="345"/>
      <c r="L42" s="345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3" x14ac:dyDescent="0.25">
      <c r="A43" s="8"/>
      <c r="B43" s="8"/>
      <c r="C43" s="8"/>
      <c r="D43" s="8"/>
      <c r="E43" s="8"/>
      <c r="F43" s="8"/>
      <c r="G43" s="8"/>
      <c r="H43" s="8"/>
      <c r="I43" s="3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3" x14ac:dyDescent="0.25">
      <c r="B44" s="39" t="s">
        <v>24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3" x14ac:dyDescent="0.25">
      <c r="B45" s="17" t="s">
        <v>28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346" t="s">
        <v>29</v>
      </c>
      <c r="N45" s="346"/>
      <c r="O45" s="25" t="s">
        <v>20</v>
      </c>
      <c r="P45" s="41"/>
      <c r="Q45" s="41"/>
      <c r="R45" s="41"/>
      <c r="S45" s="41"/>
      <c r="U45" s="21"/>
      <c r="V45" s="21"/>
    </row>
    <row r="46" spans="1:23" x14ac:dyDescent="0.25">
      <c r="A46" s="40"/>
      <c r="B46" s="40"/>
      <c r="C46" s="8"/>
      <c r="D46" s="8"/>
      <c r="E46" s="8"/>
      <c r="F46" s="8"/>
      <c r="G46" s="8"/>
      <c r="H46" s="8"/>
      <c r="I46" s="8"/>
      <c r="J46" s="8"/>
      <c r="K46" s="8"/>
      <c r="L46" s="8"/>
      <c r="N46" s="334" t="s">
        <v>30</v>
      </c>
      <c r="O46" s="334"/>
      <c r="P46" s="334"/>
      <c r="Q46" s="334"/>
      <c r="R46" s="334"/>
      <c r="S46" s="334"/>
      <c r="U46" s="8"/>
      <c r="V46" s="8"/>
    </row>
    <row r="47" spans="1:23" x14ac:dyDescent="0.25">
      <c r="A47" s="2"/>
      <c r="B47" s="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338" t="str">
        <f>$X$4</f>
        <v>06.01.2024</v>
      </c>
      <c r="O47" s="338"/>
      <c r="P47" s="338"/>
      <c r="Q47" s="338"/>
      <c r="R47" s="338"/>
      <c r="S47" s="338"/>
      <c r="U47" s="8"/>
      <c r="V47" s="8"/>
    </row>
    <row r="48" spans="1:23" x14ac:dyDescent="0.25">
      <c r="B48" s="17" t="s">
        <v>25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25">
      <c r="B49" s="17" t="s">
        <v>26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25">
      <c r="A50" s="8"/>
      <c r="B50" s="339" t="s">
        <v>31</v>
      </c>
      <c r="C50" s="339"/>
      <c r="D50" s="339"/>
      <c r="E50" s="339" t="s">
        <v>32</v>
      </c>
      <c r="F50" s="61"/>
      <c r="G50" s="363" t="s">
        <v>33</v>
      </c>
      <c r="H50" s="364"/>
      <c r="I50" s="364"/>
      <c r="J50" s="364"/>
      <c r="K50" s="365"/>
      <c r="L50" s="341" t="s">
        <v>34</v>
      </c>
      <c r="M50" s="339" t="s">
        <v>35</v>
      </c>
      <c r="N50" s="339"/>
      <c r="O50" s="339"/>
      <c r="P50" s="339"/>
      <c r="Q50" s="339"/>
      <c r="R50" s="339"/>
      <c r="S50" s="339"/>
      <c r="T50" s="9"/>
      <c r="U50" s="8"/>
      <c r="V50" s="8"/>
    </row>
    <row r="51" spans="1:22" x14ac:dyDescent="0.25">
      <c r="A51" s="8"/>
      <c r="B51" s="339"/>
      <c r="C51" s="339"/>
      <c r="D51" s="339"/>
      <c r="E51" s="339"/>
      <c r="F51" s="61"/>
      <c r="G51" s="138" t="s">
        <v>36</v>
      </c>
      <c r="H51" s="342" t="s">
        <v>7</v>
      </c>
      <c r="I51" s="343"/>
      <c r="J51" s="134" t="s">
        <v>37</v>
      </c>
      <c r="K51" s="134" t="s">
        <v>38</v>
      </c>
      <c r="L51" s="339"/>
      <c r="M51" s="44" t="s">
        <v>7</v>
      </c>
      <c r="N51" s="344" t="s">
        <v>37</v>
      </c>
      <c r="O51" s="340"/>
      <c r="P51" s="340"/>
      <c r="Q51" s="344" t="s">
        <v>38</v>
      </c>
      <c r="R51" s="340"/>
      <c r="S51" s="341"/>
      <c r="T51" s="9"/>
      <c r="U51" s="8"/>
      <c r="V51" s="8"/>
    </row>
    <row r="52" spans="1:22" ht="23.1" customHeight="1" x14ac:dyDescent="0.25">
      <c r="A52" s="8"/>
      <c r="B52" s="333" t="s">
        <v>372</v>
      </c>
      <c r="C52" s="333"/>
      <c r="D52" s="333"/>
      <c r="E52" s="44" t="str">
        <f>IF(INDEX($E$16:$E$27,$F52)="Дурова 24 с.3","Дурова 24 с.3")</f>
        <v>Дурова 24 с.3</v>
      </c>
      <c r="F52" s="58">
        <f>IF(COUNTIF($E$16:$E$27,"Дурова 24 с.3")&gt;0,MATCH("Дурова 24 с.3",$E$16:$E$27,0),"")</f>
        <v>1</v>
      </c>
      <c r="G52" s="137">
        <f>IF(E52&lt;&gt;"",SUBTOTAL(103,$E$52:$E52),"")</f>
        <v>1</v>
      </c>
      <c r="H52" s="347" t="str">
        <f>IF(G52&lt;&gt;"","1-15","")</f>
        <v>1-15</v>
      </c>
      <c r="I52" s="347"/>
      <c r="J52" s="44">
        <f>IF(E52&lt;&gt;"",J16,"")</f>
        <v>16000</v>
      </c>
      <c r="K52" s="50" t="str">
        <f>IF(E52&lt;&gt;"",K16,"")</f>
        <v>08:20</v>
      </c>
      <c r="L52" s="44">
        <f>IF(E52&lt;&gt;"",L16,"")</f>
        <v>7712</v>
      </c>
      <c r="M52" s="86">
        <f>IF(E52&lt;&gt;"",VLOOKUP(F52,$G$16:$S$27,7,FALSE),"")</f>
        <v>6.64</v>
      </c>
      <c r="N52" s="344">
        <f>IF(E52&lt;&gt;"",VLOOKUP(F52,$G$16:$S$27,8,FALSE),"")</f>
        <v>15773.48</v>
      </c>
      <c r="O52" s="340"/>
      <c r="P52" s="340"/>
      <c r="Q52" s="350" t="str">
        <f>IF(K52&lt;&gt;"",K52,"")</f>
        <v>08:20</v>
      </c>
      <c r="R52" s="350"/>
      <c r="S52" s="350"/>
      <c r="T52" s="43"/>
      <c r="U52" s="8"/>
      <c r="V52" s="8"/>
    </row>
    <row r="53" spans="1:22" ht="23.1" customHeight="1" x14ac:dyDescent="0.25">
      <c r="A53" s="8"/>
      <c r="B53" s="333" t="s">
        <v>372</v>
      </c>
      <c r="C53" s="333"/>
      <c r="D53" s="333"/>
      <c r="E53" s="130" t="str">
        <f>IF(INDEX($E$16:$E$27,$F53)="Дурова 24 с.3","Дурова 24 с.3","")</f>
        <v>Дурова 24 с.3</v>
      </c>
      <c r="F53" s="131">
        <f>IF(F52&lt;&gt;"",F52+1,"")</f>
        <v>2</v>
      </c>
      <c r="G53" s="132">
        <f>IF(E53&lt;&gt;"",SUBTOTAL(103,$E$52:$E53),"")</f>
        <v>2</v>
      </c>
      <c r="H53" s="359" t="str">
        <f>IF(G53&lt;&gt;"","1-15","")</f>
        <v>1-15</v>
      </c>
      <c r="I53" s="359"/>
      <c r="J53" s="130">
        <f>IF(E53&lt;&gt;"",J17,"")</f>
        <v>16000</v>
      </c>
      <c r="K53" s="133" t="str">
        <f>IF(E53&lt;&gt;"",K17,"")</f>
        <v>08:20</v>
      </c>
      <c r="L53" s="130">
        <f>IF(K53&lt;&gt;"",L52+1,"")</f>
        <v>7713</v>
      </c>
      <c r="M53" s="130">
        <f>IF(E53&lt;&gt;"",VLOOKUP(F53,$G$16:$S$27,7,FALSE),"")</f>
        <v>6.64</v>
      </c>
      <c r="N53" s="360">
        <f>IF(E53&lt;&gt;"",VLOOKUP(F53,$G$16:$S$27,8,FALSE),"")</f>
        <v>15759.45</v>
      </c>
      <c r="O53" s="361"/>
      <c r="P53" s="361"/>
      <c r="Q53" s="362" t="str">
        <f>IF(K53&lt;&gt;"",K53,"")</f>
        <v>08:20</v>
      </c>
      <c r="R53" s="362"/>
      <c r="S53" s="362"/>
      <c r="T53" s="43"/>
      <c r="U53" s="8"/>
      <c r="V53" s="8"/>
    </row>
    <row r="54" spans="1:22" ht="23.1" customHeight="1" x14ac:dyDescent="0.25">
      <c r="A54" s="8"/>
      <c r="B54" s="333" t="s">
        <v>372</v>
      </c>
      <c r="C54" s="333"/>
      <c r="D54" s="333"/>
      <c r="E54" s="135" t="str">
        <f>IF(INDEX($E$16:$E$27,$F54)="Дурова 24 с.3","Дурова 24 с.3","")</f>
        <v>Дурова 24 с.3</v>
      </c>
      <c r="F54" s="115">
        <f>IF(F53&lt;&gt;"",F53+1,"")</f>
        <v>3</v>
      </c>
      <c r="G54" s="135">
        <f>IF(E54&lt;&gt;"",SUBTOTAL(103,$E$52:$E54),"")</f>
        <v>3</v>
      </c>
      <c r="H54" s="330" t="str">
        <f>IF(G54&lt;&gt;"","1-15","")</f>
        <v>1-15</v>
      </c>
      <c r="I54" s="330"/>
      <c r="J54" s="135">
        <f>IF(E54&lt;&gt;"",J18,"")</f>
        <v>36000</v>
      </c>
      <c r="K54" s="136" t="str">
        <f>IF(E54&lt;&gt;"",K18,"")</f>
        <v>08:20</v>
      </c>
      <c r="L54" s="135">
        <f>IF(K54&lt;&gt;"",L53+1,"")</f>
        <v>7714</v>
      </c>
      <c r="M54" s="135">
        <f>IF(E54&lt;&gt;"",VLOOKUP(F54,$G$16:$S$27,7,FALSE),"")</f>
        <v>14.81</v>
      </c>
      <c r="N54" s="331">
        <f>IF(E54&lt;&gt;"",VLOOKUP(F54,$G$16:$S$27,8,FALSE),"")</f>
        <v>35168.959999999999</v>
      </c>
      <c r="O54" s="331"/>
      <c r="P54" s="331"/>
      <c r="Q54" s="332" t="str">
        <f>IF(K54&lt;&gt;"",K54,"")</f>
        <v>08:20</v>
      </c>
      <c r="R54" s="332"/>
      <c r="S54" s="332"/>
      <c r="T54" s="43"/>
      <c r="U54" s="8"/>
      <c r="V54" s="8"/>
    </row>
    <row r="55" spans="1:22" ht="23.1" customHeight="1" x14ac:dyDescent="0.25">
      <c r="A55" s="8"/>
      <c r="B55" s="333" t="s">
        <v>372</v>
      </c>
      <c r="C55" s="333"/>
      <c r="D55" s="333"/>
      <c r="E55" s="147" t="str">
        <f>IF(INDEX($E$16:$E$27,$F55)="Дурова 24 с.3","Дурова 24 с.3","")</f>
        <v>Дурова 24 с.3</v>
      </c>
      <c r="F55" s="115">
        <f>IF(F54&lt;&gt;"",F54+1,"")</f>
        <v>4</v>
      </c>
      <c r="G55" s="147">
        <f>IF(E55&lt;&gt;"",SUBTOTAL(103,$E$52:$E55),"")</f>
        <v>4</v>
      </c>
      <c r="H55" s="330" t="str">
        <f>IF(G55&lt;&gt;"","1-15","")</f>
        <v>1-15</v>
      </c>
      <c r="I55" s="330"/>
      <c r="J55" s="147">
        <f>IF(E55&lt;&gt;"",J19,"")</f>
        <v>36000</v>
      </c>
      <c r="K55" s="148" t="str">
        <f>IF(E55&lt;&gt;"",K19,"")</f>
        <v>08:20</v>
      </c>
      <c r="L55" s="147">
        <f>IF(K55&lt;&gt;"",L54+1,"")</f>
        <v>7715</v>
      </c>
      <c r="M55" s="147">
        <f>IF(E55&lt;&gt;"",VLOOKUP(F55,$G$16:$S$27,7,FALSE),"")</f>
        <v>12.53</v>
      </c>
      <c r="N55" s="331">
        <f>IF(E55&lt;&gt;"",VLOOKUP(F55,$G$16:$S$27,8,FALSE),"")</f>
        <v>29756.17</v>
      </c>
      <c r="O55" s="331"/>
      <c r="P55" s="331"/>
      <c r="Q55" s="332" t="str">
        <f>IF(K55&lt;&gt;"",K55,"")</f>
        <v>08:20</v>
      </c>
      <c r="R55" s="332"/>
      <c r="S55" s="332"/>
      <c r="T55" s="43"/>
      <c r="U55" s="8"/>
      <c r="V55" s="8"/>
    </row>
    <row r="56" spans="1:22" ht="22.5" customHeight="1" x14ac:dyDescent="0.25">
      <c r="A56" s="8"/>
      <c r="B56" s="333" t="s">
        <v>372</v>
      </c>
      <c r="C56" s="333"/>
      <c r="D56" s="333"/>
      <c r="E56" s="145" t="str">
        <f>IF(INDEX($E$16:$E$27,$F56)="Дурова 24 с.3","Дурова 24 с.3","")</f>
        <v/>
      </c>
      <c r="F56" s="115">
        <f>IF(F55&lt;&gt;"",F55+1,"")</f>
        <v>5</v>
      </c>
      <c r="G56" s="145" t="str">
        <f>IF(E56&lt;&gt;"",SUBTOTAL(103,$E$52:$E56),"")</f>
        <v/>
      </c>
      <c r="H56" s="330" t="str">
        <f>IF(G56&lt;&gt;"","1-15","")</f>
        <v/>
      </c>
      <c r="I56" s="330"/>
      <c r="J56" s="145" t="str">
        <f>IF(E56&lt;&gt;"",J20,"")</f>
        <v/>
      </c>
      <c r="K56" s="146" t="str">
        <f>IF(E56&lt;&gt;"",K20,"")</f>
        <v/>
      </c>
      <c r="L56" s="145" t="str">
        <f>IF(K56&lt;&gt;"",L55+1,"")</f>
        <v/>
      </c>
      <c r="M56" s="145" t="str">
        <f>IF(E56&lt;&gt;"",VLOOKUP(F56,$G$16:$S$27,7,FALSE),"")</f>
        <v/>
      </c>
      <c r="N56" s="331" t="str">
        <f>IF(E56&lt;&gt;"",VLOOKUP(F56,$G$16:$S$27,8,FALSE),"")</f>
        <v/>
      </c>
      <c r="O56" s="331"/>
      <c r="P56" s="331"/>
      <c r="Q56" s="332" t="str">
        <f>IF(K56&lt;&gt;"",K56,"")</f>
        <v/>
      </c>
      <c r="R56" s="332"/>
      <c r="S56" s="332"/>
      <c r="T56" s="43"/>
      <c r="U56" s="8"/>
      <c r="V56" s="8"/>
    </row>
    <row r="57" spans="1:22" ht="23.1" customHeight="1" x14ac:dyDescent="0.25">
      <c r="A57" s="8"/>
      <c r="T57" s="43"/>
      <c r="U57" s="8"/>
      <c r="V57" s="8"/>
    </row>
    <row r="58" spans="1:22" x14ac:dyDescent="0.25">
      <c r="A58" s="8"/>
      <c r="T58" s="43"/>
      <c r="U58" s="8"/>
      <c r="V58" s="8"/>
    </row>
    <row r="59" spans="1:22" x14ac:dyDescent="0.25">
      <c r="A59" s="8"/>
      <c r="J59" s="55"/>
      <c r="K59" s="54"/>
      <c r="T59" s="43"/>
      <c r="U59" s="8"/>
      <c r="V59" s="8"/>
    </row>
    <row r="60" spans="1:22" x14ac:dyDescent="0.25">
      <c r="A60" s="8"/>
      <c r="T60" s="43"/>
      <c r="U60" s="8"/>
      <c r="V60" s="8"/>
    </row>
    <row r="61" spans="1:22" x14ac:dyDescent="0.25">
      <c r="A61" s="8"/>
      <c r="T61" s="43"/>
      <c r="U61" s="8"/>
      <c r="V61" s="8"/>
    </row>
    <row r="62" spans="1:22" x14ac:dyDescent="0.25">
      <c r="A62" s="8"/>
      <c r="B62" s="45" t="s">
        <v>44</v>
      </c>
      <c r="C62" s="8"/>
      <c r="D62" s="8"/>
      <c r="E62" s="8"/>
      <c r="F62" s="8"/>
      <c r="G62" s="8"/>
      <c r="H62" s="8"/>
      <c r="I62" s="8"/>
      <c r="J62" s="8"/>
      <c r="K62" s="8"/>
      <c r="L62" s="39" t="s">
        <v>48</v>
      </c>
      <c r="M62" s="8"/>
      <c r="N62" s="8"/>
      <c r="O62" s="8"/>
      <c r="T62" s="43"/>
      <c r="U62" s="8"/>
      <c r="V62" s="8"/>
    </row>
    <row r="63" spans="1:22" x14ac:dyDescent="0.25">
      <c r="A63" s="8"/>
      <c r="B63" s="8" t="s">
        <v>45</v>
      </c>
      <c r="C63" s="8"/>
      <c r="D63" s="8"/>
      <c r="E63" s="8"/>
      <c r="F63" s="8"/>
      <c r="G63" s="8"/>
      <c r="H63" s="8"/>
      <c r="I63" s="8"/>
      <c r="J63" s="8"/>
      <c r="K63" s="8"/>
      <c r="L63" s="24" t="s">
        <v>28</v>
      </c>
      <c r="M63" s="8"/>
      <c r="N63" s="8"/>
      <c r="O63" s="8"/>
      <c r="T63" s="43"/>
      <c r="U63" s="8"/>
      <c r="V63" s="8"/>
    </row>
    <row r="64" spans="1:22" ht="22.5" customHeight="1" x14ac:dyDescent="0.25">
      <c r="A64" s="8"/>
      <c r="B64" s="346" t="str">
        <f>IF($B$31&lt;&gt;"",$B$31,"")</f>
        <v>Никитин А.В.</v>
      </c>
      <c r="C64" s="346"/>
      <c r="D64" s="346"/>
      <c r="E64" s="346"/>
      <c r="F64" s="25"/>
      <c r="G64" s="8"/>
      <c r="H64" s="8"/>
      <c r="I64" s="8"/>
      <c r="J64" s="8"/>
      <c r="K64" s="8"/>
      <c r="L64" s="346"/>
      <c r="M64" s="346"/>
      <c r="N64" s="346"/>
      <c r="O64" s="346"/>
      <c r="P64" s="346"/>
      <c r="T64" s="43"/>
      <c r="U64" s="8"/>
      <c r="V64" s="8"/>
    </row>
    <row r="65" spans="1:22" x14ac:dyDescent="0.25">
      <c r="A65" s="8"/>
      <c r="B65" s="335" t="s">
        <v>46</v>
      </c>
      <c r="C65" s="335"/>
      <c r="D65" s="335"/>
      <c r="E65" s="335"/>
      <c r="F65" s="51"/>
      <c r="G65" s="8"/>
      <c r="H65" s="8"/>
      <c r="I65" s="8"/>
      <c r="J65" s="8"/>
      <c r="K65" s="8"/>
      <c r="L65" s="335" t="s">
        <v>46</v>
      </c>
      <c r="M65" s="335"/>
      <c r="N65" s="335"/>
      <c r="O65" s="335"/>
      <c r="P65" s="335"/>
      <c r="Q65" s="43"/>
      <c r="R65" s="43"/>
      <c r="S65" s="43"/>
      <c r="T65" s="43"/>
      <c r="U65" s="8"/>
      <c r="V65" s="8"/>
    </row>
    <row r="66" spans="1:22" ht="21.75" customHeight="1" x14ac:dyDescent="0.25">
      <c r="A66" s="8"/>
      <c r="B66" s="346"/>
      <c r="C66" s="346"/>
      <c r="D66" s="346"/>
      <c r="E66" s="346"/>
      <c r="F66" s="25"/>
      <c r="G66" s="8"/>
      <c r="H66" s="8"/>
      <c r="I66" s="8"/>
      <c r="J66" s="8"/>
      <c r="K66" s="8"/>
      <c r="L66" s="346"/>
      <c r="M66" s="346"/>
      <c r="N66" s="346"/>
      <c r="O66" s="346"/>
      <c r="P66" s="346"/>
      <c r="Q66" s="8"/>
      <c r="R66" s="8"/>
      <c r="S66" s="8"/>
      <c r="T66" s="8"/>
      <c r="U66" s="8"/>
      <c r="V66" s="8"/>
    </row>
    <row r="67" spans="1:22" x14ac:dyDescent="0.25">
      <c r="A67" s="8"/>
      <c r="B67" s="335" t="s">
        <v>47</v>
      </c>
      <c r="C67" s="335"/>
      <c r="D67" s="335"/>
      <c r="E67" s="335"/>
      <c r="F67" s="51"/>
      <c r="G67" s="8"/>
      <c r="H67" s="8"/>
      <c r="I67" s="8"/>
      <c r="J67" s="8"/>
      <c r="K67" s="8"/>
      <c r="L67" s="336" t="s">
        <v>47</v>
      </c>
      <c r="M67" s="336"/>
      <c r="N67" s="336"/>
      <c r="O67" s="336"/>
      <c r="P67" s="336"/>
      <c r="Q67" s="8"/>
      <c r="R67" s="8"/>
      <c r="S67" s="8"/>
      <c r="T67" s="8"/>
      <c r="U67" s="8"/>
      <c r="V67" s="8"/>
    </row>
    <row r="68" spans="1:22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25">
      <c r="A69" s="8"/>
      <c r="K69" s="49" t="s">
        <v>38</v>
      </c>
      <c r="L69" s="48" t="str">
        <f>IF($L$36&lt;&gt;"",$L$36,"")</f>
        <v/>
      </c>
      <c r="M69" s="49" t="s">
        <v>49</v>
      </c>
      <c r="N69" s="337" t="str">
        <f>IF(N47&lt;&gt;"",N47,"")</f>
        <v>06.01.2024</v>
      </c>
      <c r="O69" s="337"/>
      <c r="P69" s="337"/>
      <c r="Q69" s="8"/>
      <c r="R69" s="8"/>
      <c r="S69" s="8"/>
      <c r="T69" s="8"/>
      <c r="U69" s="8"/>
      <c r="V69" s="8"/>
    </row>
    <row r="70" spans="1:22" ht="15.75" thickBot="1" x14ac:dyDescent="0.3">
      <c r="A70" s="8"/>
      <c r="K70" s="74"/>
      <c r="L70" s="74"/>
      <c r="M70" s="74"/>
      <c r="N70" s="73" t="s">
        <v>50</v>
      </c>
      <c r="O70" s="74"/>
      <c r="P70" s="72"/>
      <c r="Q70" s="72"/>
      <c r="R70" s="72"/>
      <c r="S70" s="72"/>
      <c r="T70" s="72"/>
      <c r="U70" s="72"/>
      <c r="V70" s="72"/>
    </row>
    <row r="71" spans="1:22" ht="26.25" customHeight="1" thickTop="1" x14ac:dyDescent="0.25">
      <c r="A71" s="351" t="s">
        <v>22</v>
      </c>
      <c r="B71" s="352"/>
      <c r="C71" s="352"/>
      <c r="D71" s="352"/>
      <c r="E71" s="352"/>
      <c r="F71" s="352"/>
      <c r="G71" s="352"/>
      <c r="H71" s="352"/>
      <c r="I71" s="352"/>
      <c r="J71" s="352"/>
      <c r="K71" s="352" t="s">
        <v>1</v>
      </c>
      <c r="L71" s="352"/>
      <c r="M71" s="352"/>
      <c r="N71" s="352"/>
      <c r="O71" s="352"/>
      <c r="P71" s="352"/>
      <c r="Q71" s="352"/>
      <c r="R71" s="352"/>
      <c r="S71" s="352"/>
      <c r="T71" s="352"/>
      <c r="U71" s="353"/>
      <c r="V71" s="234"/>
    </row>
    <row r="72" spans="1:22" ht="15.75" thickBot="1" x14ac:dyDescent="0.3">
      <c r="A72" s="354" t="s">
        <v>68</v>
      </c>
      <c r="B72" s="355"/>
      <c r="C72" s="355"/>
      <c r="D72" s="355"/>
      <c r="E72" s="355"/>
      <c r="F72" s="355"/>
      <c r="G72" s="355"/>
      <c r="H72" s="355"/>
      <c r="I72" s="355"/>
      <c r="J72" s="355"/>
      <c r="K72" s="355"/>
      <c r="L72" s="355"/>
      <c r="M72" s="356"/>
      <c r="N72" s="357" t="s">
        <v>21</v>
      </c>
      <c r="O72" s="357"/>
      <c r="P72" s="357"/>
      <c r="Q72" s="357"/>
      <c r="R72" s="357"/>
      <c r="S72" s="357"/>
      <c r="T72" s="357"/>
      <c r="U72" s="358"/>
      <c r="V72" s="234"/>
    </row>
    <row r="73" spans="1:22" ht="15.75" thickTop="1" x14ac:dyDescent="0.25"/>
    <row r="74" spans="1:22" ht="15.75" x14ac:dyDescent="0.25">
      <c r="A74" s="8"/>
      <c r="B74" s="8"/>
      <c r="C74" s="8"/>
      <c r="D74" s="8"/>
      <c r="E74" s="8"/>
      <c r="F74" s="8"/>
      <c r="G74" s="8"/>
      <c r="H74" s="8"/>
      <c r="I74" s="345" t="s">
        <v>27</v>
      </c>
      <c r="J74" s="345"/>
      <c r="K74" s="345"/>
      <c r="L74" s="140" t="str">
        <f>IF(COUNTIF($E$16:$E$27,"Дурова 24 с.3")&gt;0,$AF$4,IF(COUNTIF($E$16:$E$27,"МОЦ Коломна")&gt;0,$AF$3,""))</f>
        <v>Ц-3772-2</v>
      </c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.75" x14ac:dyDescent="0.25">
      <c r="A75" s="8"/>
      <c r="B75" s="8"/>
      <c r="C75" s="8"/>
      <c r="D75" s="8"/>
      <c r="E75" s="8"/>
      <c r="F75" s="8"/>
      <c r="G75" s="8"/>
      <c r="H75" s="8"/>
      <c r="I75" s="345" t="s">
        <v>23</v>
      </c>
      <c r="J75" s="345"/>
      <c r="K75" s="345"/>
      <c r="L75" s="345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25">
      <c r="A76" s="8"/>
      <c r="B76" s="8"/>
      <c r="C76" s="8"/>
      <c r="D76" s="8"/>
      <c r="E76" s="8"/>
      <c r="F76" s="8"/>
      <c r="G76" s="8"/>
      <c r="H76" s="8"/>
      <c r="I76" s="3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25">
      <c r="B77" s="39" t="s">
        <v>24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25">
      <c r="B78" s="17" t="s">
        <v>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346" t="s">
        <v>29</v>
      </c>
      <c r="N78" s="346"/>
      <c r="O78" s="25" t="s">
        <v>20</v>
      </c>
      <c r="P78" s="41"/>
      <c r="Q78" s="41"/>
      <c r="R78" s="41"/>
      <c r="S78" s="41"/>
      <c r="U78" s="21"/>
      <c r="V78" s="21"/>
    </row>
    <row r="79" spans="1:22" x14ac:dyDescent="0.25">
      <c r="A79" s="40"/>
      <c r="B79" s="40"/>
      <c r="C79" s="8"/>
      <c r="D79" s="8"/>
      <c r="E79" s="8"/>
      <c r="F79" s="8"/>
      <c r="G79" s="8"/>
      <c r="H79" s="8"/>
      <c r="I79" s="8"/>
      <c r="J79" s="8"/>
      <c r="K79" s="8"/>
      <c r="L79" s="8"/>
      <c r="N79" s="334" t="s">
        <v>30</v>
      </c>
      <c r="O79" s="334"/>
      <c r="P79" s="334"/>
      <c r="Q79" s="334"/>
      <c r="R79" s="334"/>
      <c r="S79" s="334"/>
      <c r="U79" s="8"/>
      <c r="V79" s="8"/>
    </row>
    <row r="80" spans="1:22" x14ac:dyDescent="0.25">
      <c r="A80" s="2"/>
      <c r="B80" s="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338" t="str">
        <f>$X$4</f>
        <v>06.01.2024</v>
      </c>
      <c r="O80" s="338"/>
      <c r="P80" s="338"/>
      <c r="Q80" s="338"/>
      <c r="R80" s="338"/>
      <c r="S80" s="338"/>
      <c r="U80" s="8"/>
      <c r="V80" s="8"/>
    </row>
    <row r="81" spans="1:22" x14ac:dyDescent="0.25">
      <c r="B81" s="17" t="s">
        <v>25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25">
      <c r="B82" s="17" t="s">
        <v>26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25">
      <c r="A83" s="8"/>
      <c r="B83" s="339" t="s">
        <v>31</v>
      </c>
      <c r="C83" s="339"/>
      <c r="D83" s="339"/>
      <c r="E83" s="339" t="s">
        <v>32</v>
      </c>
      <c r="F83" s="46"/>
      <c r="G83" s="340" t="s">
        <v>33</v>
      </c>
      <c r="H83" s="340"/>
      <c r="I83" s="340"/>
      <c r="J83" s="340"/>
      <c r="K83" s="341"/>
      <c r="L83" s="341" t="s">
        <v>34</v>
      </c>
      <c r="M83" s="339" t="s">
        <v>35</v>
      </c>
      <c r="N83" s="339"/>
      <c r="O83" s="339"/>
      <c r="P83" s="339"/>
      <c r="Q83" s="339"/>
      <c r="R83" s="339"/>
      <c r="S83" s="339"/>
      <c r="T83" s="9"/>
      <c r="U83" s="8"/>
      <c r="V83" s="8"/>
    </row>
    <row r="84" spans="1:22" x14ac:dyDescent="0.25">
      <c r="A84" s="8"/>
      <c r="B84" s="339"/>
      <c r="C84" s="339"/>
      <c r="D84" s="339"/>
      <c r="E84" s="339"/>
      <c r="F84" s="46"/>
      <c r="G84" s="47" t="s">
        <v>36</v>
      </c>
      <c r="H84" s="342" t="s">
        <v>7</v>
      </c>
      <c r="I84" s="343"/>
      <c r="J84" s="56" t="s">
        <v>37</v>
      </c>
      <c r="K84" s="56" t="s">
        <v>38</v>
      </c>
      <c r="L84" s="339"/>
      <c r="M84" s="44" t="s">
        <v>7</v>
      </c>
      <c r="N84" s="344" t="s">
        <v>37</v>
      </c>
      <c r="O84" s="340"/>
      <c r="P84" s="340"/>
      <c r="Q84" s="344" t="s">
        <v>38</v>
      </c>
      <c r="R84" s="340"/>
      <c r="S84" s="341"/>
      <c r="T84" s="9"/>
      <c r="U84" s="8"/>
      <c r="V84" s="8"/>
    </row>
    <row r="85" spans="1:22" ht="22.5" customHeight="1" x14ac:dyDescent="0.25">
      <c r="A85" s="8"/>
      <c r="B85" s="333" t="s">
        <v>372</v>
      </c>
      <c r="C85" s="333"/>
      <c r="D85" s="333"/>
      <c r="E85" s="153" t="e">
        <f>IF(INDEX($E$16:$E$27,$F85)="МОЦ Коломна","МОЦ Коломна")</f>
        <v>#VALUE!</v>
      </c>
      <c r="F85" s="66" t="str">
        <f>IF(COUNTIF($E$16:$E$27,"МОЦ Коломна")&gt;0,MATCH("МОЦ Коломна",$E$16:$E$27,0),"")</f>
        <v/>
      </c>
      <c r="G85" s="65" t="e">
        <f>IF(E85&lt;&gt;"",SUBTOTAL(103,$E$85:$E85),"")</f>
        <v>#VALUE!</v>
      </c>
      <c r="H85" s="347" t="e">
        <f>IF(G85&lt;&gt;"","1-15","")</f>
        <v>#VALUE!</v>
      </c>
      <c r="I85" s="347"/>
      <c r="J85" s="44" t="e">
        <f>IF(E85&lt;&gt;"",VLOOKUP(F85,$G$16:$S$27,4,FALSE),"")</f>
        <v>#VALUE!</v>
      </c>
      <c r="K85" s="50" t="e">
        <f>IF(E85&lt;&gt;"",VLOOKUP(F85,$G$16:$S$27,5,FALSE),"")</f>
        <v>#VALUE!</v>
      </c>
      <c r="L85" s="44" t="e">
        <f>IF(E85&lt;&gt;"",VLOOKUP(F85,$G$16:$S$27,6,FALSE),"")</f>
        <v>#VALUE!</v>
      </c>
      <c r="M85" s="44" t="e">
        <f>IF(E85&lt;&gt;"",VLOOKUP(F85,$G$16:$S$27,7,FALSE),"")</f>
        <v>#VALUE!</v>
      </c>
      <c r="N85" s="344" t="e">
        <f>IF(E85&lt;&gt;"",VLOOKUP(F85,$G$16:$S$27,8,FALSE),"")</f>
        <v>#VALUE!</v>
      </c>
      <c r="O85" s="340"/>
      <c r="P85" s="340"/>
      <c r="Q85" s="350" t="e">
        <f>IF(K85&lt;&gt;"",K85,"")</f>
        <v>#VALUE!</v>
      </c>
      <c r="R85" s="350"/>
      <c r="S85" s="350"/>
      <c r="T85" s="43"/>
      <c r="U85" s="8"/>
      <c r="V85" s="8"/>
    </row>
    <row r="86" spans="1:22" ht="22.5" customHeight="1" x14ac:dyDescent="0.25">
      <c r="A86" s="8"/>
      <c r="B86" s="333" t="s">
        <v>372</v>
      </c>
      <c r="C86" s="333"/>
      <c r="D86" s="333"/>
      <c r="E86" s="135" t="e">
        <f>IF(INDEX($E$16:$E$27,$F86)="МОЦ Коломна","МОЦ Коломна","")</f>
        <v>#VALUE!</v>
      </c>
      <c r="F86" s="115" t="str">
        <f>IF(F85&lt;&gt;"",F85+1,"")</f>
        <v/>
      </c>
      <c r="G86" s="135" t="e">
        <f>IF(E86&lt;&gt;"",SUBTOTAL(103,$E$85:$E86),"")</f>
        <v>#VALUE!</v>
      </c>
      <c r="H86" s="330" t="e">
        <f>IF(G86&lt;&gt;"","1-15","")</f>
        <v>#VALUE!</v>
      </c>
      <c r="I86" s="330"/>
      <c r="J86" s="135" t="e">
        <f>IF(E86&lt;&gt;"",VLOOKUP(F86,$G$16:$S$27,4,FALSE),"")</f>
        <v>#VALUE!</v>
      </c>
      <c r="K86" s="136" t="e">
        <f>IF(E86&lt;&gt;"",VLOOKUP(F86,$G$16:$S$27,5,FALSE),"")</f>
        <v>#VALUE!</v>
      </c>
      <c r="L86" s="135" t="e">
        <f>IF(E86&lt;&gt;"",L85+1,"")</f>
        <v>#VALUE!</v>
      </c>
      <c r="M86" s="135" t="e">
        <f>IF(E86&lt;&gt;"",VLOOKUP(F86,$G$16:$S$27,7,FALSE),"")</f>
        <v>#VALUE!</v>
      </c>
      <c r="N86" s="331" t="e">
        <f>IF(E86&lt;&gt;"",VLOOKUP(F86,$G$16:$S$27,8,FALSE),"")</f>
        <v>#VALUE!</v>
      </c>
      <c r="O86" s="331"/>
      <c r="P86" s="331"/>
      <c r="Q86" s="332" t="e">
        <f>IF(K86&lt;&gt;"",K86,"")</f>
        <v>#VALUE!</v>
      </c>
      <c r="R86" s="332"/>
      <c r="S86" s="332"/>
      <c r="T86" s="43"/>
      <c r="U86" s="8"/>
      <c r="V86" s="8"/>
    </row>
    <row r="87" spans="1:22" ht="22.5" customHeight="1" x14ac:dyDescent="0.25">
      <c r="A87" s="8"/>
      <c r="B87" s="333" t="s">
        <v>372</v>
      </c>
      <c r="C87" s="333"/>
      <c r="D87" s="333"/>
      <c r="E87" s="135" t="e">
        <f>IF(INDEX($E$16:$E$27,$F87)="МОЦ Коломна","МОЦ Коломна","")</f>
        <v>#VALUE!</v>
      </c>
      <c r="F87" s="115" t="str">
        <f>IF(F86&lt;&gt;"",F86+1,"")</f>
        <v/>
      </c>
      <c r="G87" s="135" t="e">
        <f>IF(E87&lt;&gt;"",SUBTOTAL(103,$E$85:$E87),"")</f>
        <v>#VALUE!</v>
      </c>
      <c r="H87" s="330" t="e">
        <f>IF(G87&lt;&gt;"","1-15","")</f>
        <v>#VALUE!</v>
      </c>
      <c r="I87" s="330"/>
      <c r="J87" s="135" t="e">
        <f>IF(E87&lt;&gt;"",VLOOKUP(F87,$G$16:$S$27,4,FALSE),"")</f>
        <v>#VALUE!</v>
      </c>
      <c r="K87" s="136" t="e">
        <f>IF(E87&lt;&gt;"",VLOOKUP(F87,$G$16:$S$27,5,FALSE),"")</f>
        <v>#VALUE!</v>
      </c>
      <c r="L87" s="135" t="e">
        <f>IF(E87&lt;&gt;"",L86+1,"")</f>
        <v>#VALUE!</v>
      </c>
      <c r="M87" s="135" t="e">
        <f>IF(E87&lt;&gt;"",VLOOKUP(F87,$G$16:$S$27,7,FALSE),"")</f>
        <v>#VALUE!</v>
      </c>
      <c r="N87" s="331" t="e">
        <f>IF(E87&lt;&gt;"",VLOOKUP(F87,$G$16:$S$27,8,FALSE),"")</f>
        <v>#VALUE!</v>
      </c>
      <c r="O87" s="331"/>
      <c r="P87" s="331"/>
      <c r="Q87" s="332" t="e">
        <f>IF(K87&lt;&gt;"",K87,"")</f>
        <v>#VALUE!</v>
      </c>
      <c r="R87" s="332"/>
      <c r="S87" s="332"/>
      <c r="T87" s="43"/>
      <c r="U87" s="8"/>
      <c r="V87" s="8"/>
    </row>
    <row r="88" spans="1:22" ht="15" customHeight="1" x14ac:dyDescent="0.25">
      <c r="A88" s="8"/>
      <c r="T88" s="43"/>
      <c r="U88" s="8"/>
      <c r="V88" s="8"/>
    </row>
    <row r="89" spans="1:22" ht="15" customHeight="1" x14ac:dyDescent="0.25">
      <c r="A89" s="8"/>
      <c r="T89" s="43"/>
      <c r="U89" s="8"/>
      <c r="V89" s="8"/>
    </row>
    <row r="90" spans="1:22" ht="15" customHeight="1" x14ac:dyDescent="0.25">
      <c r="A90" s="8"/>
      <c r="T90" s="43"/>
      <c r="U90" s="8"/>
      <c r="V90" s="8"/>
    </row>
    <row r="91" spans="1:22" ht="15" customHeight="1" x14ac:dyDescent="0.25">
      <c r="A91" s="8"/>
      <c r="T91" s="43"/>
      <c r="U91" s="8"/>
      <c r="V91" s="8"/>
    </row>
    <row r="92" spans="1:22" ht="15" customHeight="1" x14ac:dyDescent="0.25">
      <c r="A92" s="8"/>
      <c r="T92" s="43"/>
      <c r="U92" s="8"/>
      <c r="V92" s="8"/>
    </row>
    <row r="93" spans="1:22" ht="15" customHeight="1" x14ac:dyDescent="0.25">
      <c r="A93" s="8"/>
      <c r="T93" s="43"/>
      <c r="U93" s="8"/>
      <c r="V93" s="8"/>
    </row>
    <row r="94" spans="1:22" ht="15" customHeight="1" x14ac:dyDescent="0.25">
      <c r="A94" s="8"/>
      <c r="T94" s="43"/>
      <c r="U94" s="8"/>
      <c r="V94" s="8"/>
    </row>
    <row r="95" spans="1:22" x14ac:dyDescent="0.25">
      <c r="A95" s="8"/>
      <c r="B95" s="45" t="s">
        <v>44</v>
      </c>
      <c r="C95" s="8"/>
      <c r="D95" s="8"/>
      <c r="E95" s="8"/>
      <c r="F95" s="8"/>
      <c r="G95" s="8"/>
      <c r="H95" s="8"/>
      <c r="I95" s="8"/>
      <c r="J95" s="8"/>
      <c r="K95" s="8"/>
      <c r="L95" s="39" t="s">
        <v>48</v>
      </c>
      <c r="M95" s="8"/>
      <c r="N95" s="8"/>
      <c r="O95" s="8"/>
      <c r="T95" s="43"/>
      <c r="U95" s="8"/>
      <c r="V95" s="8"/>
    </row>
    <row r="96" spans="1:22" x14ac:dyDescent="0.25">
      <c r="A96" s="8"/>
      <c r="B96" s="8" t="s">
        <v>45</v>
      </c>
      <c r="C96" s="8"/>
      <c r="D96" s="8"/>
      <c r="E96" s="8"/>
      <c r="F96" s="8"/>
      <c r="G96" s="8"/>
      <c r="H96" s="8"/>
      <c r="I96" s="8"/>
      <c r="J96" s="8"/>
      <c r="K96" s="8"/>
      <c r="L96" s="24" t="s">
        <v>28</v>
      </c>
      <c r="M96" s="8"/>
      <c r="N96" s="8"/>
      <c r="O96" s="8"/>
      <c r="T96" s="43"/>
      <c r="U96" s="8"/>
      <c r="V96" s="8"/>
    </row>
    <row r="97" spans="1:22" ht="22.5" customHeight="1" x14ac:dyDescent="0.25">
      <c r="A97" s="8"/>
      <c r="B97" s="346" t="str">
        <f>IF($B$31&lt;&gt;"",$B$31,"")</f>
        <v>Никитин А.В.</v>
      </c>
      <c r="C97" s="346"/>
      <c r="D97" s="346"/>
      <c r="E97" s="346"/>
      <c r="F97" s="25"/>
      <c r="G97" s="8"/>
      <c r="H97" s="8"/>
      <c r="I97" s="8"/>
      <c r="J97" s="8"/>
      <c r="K97" s="8"/>
      <c r="L97" s="346"/>
      <c r="M97" s="346"/>
      <c r="N97" s="346"/>
      <c r="O97" s="346"/>
      <c r="P97" s="346"/>
      <c r="T97" s="43"/>
      <c r="U97" s="8"/>
      <c r="V97" s="8"/>
    </row>
    <row r="98" spans="1:22" x14ac:dyDescent="0.25">
      <c r="A98" s="8"/>
      <c r="B98" s="335" t="s">
        <v>46</v>
      </c>
      <c r="C98" s="335"/>
      <c r="D98" s="335"/>
      <c r="E98" s="335"/>
      <c r="F98" s="51"/>
      <c r="G98" s="8"/>
      <c r="H98" s="8"/>
      <c r="I98" s="8"/>
      <c r="J98" s="8"/>
      <c r="K98" s="8"/>
      <c r="L98" s="335" t="s">
        <v>46</v>
      </c>
      <c r="M98" s="335"/>
      <c r="N98" s="335"/>
      <c r="O98" s="335"/>
      <c r="P98" s="335"/>
      <c r="Q98" s="43"/>
      <c r="R98" s="43"/>
      <c r="S98" s="43"/>
      <c r="T98" s="43"/>
      <c r="U98" s="8"/>
      <c r="V98" s="8"/>
    </row>
    <row r="99" spans="1:22" ht="22.5" customHeight="1" x14ac:dyDescent="0.25">
      <c r="A99" s="8"/>
      <c r="B99" s="346"/>
      <c r="C99" s="346"/>
      <c r="D99" s="346"/>
      <c r="E99" s="346"/>
      <c r="F99" s="25"/>
      <c r="G99" s="8"/>
      <c r="H99" s="8"/>
      <c r="I99" s="8"/>
      <c r="J99" s="8"/>
      <c r="K99" s="8"/>
      <c r="L99" s="346"/>
      <c r="M99" s="346"/>
      <c r="N99" s="346"/>
      <c r="O99" s="346"/>
      <c r="P99" s="346"/>
      <c r="Q99" s="8"/>
      <c r="R99" s="8"/>
      <c r="S99" s="8"/>
      <c r="T99" s="8"/>
      <c r="U99" s="8"/>
      <c r="V99" s="8"/>
    </row>
    <row r="100" spans="1:22" x14ac:dyDescent="0.25">
      <c r="A100" s="8"/>
      <c r="B100" s="335" t="s">
        <v>47</v>
      </c>
      <c r="C100" s="335"/>
      <c r="D100" s="335"/>
      <c r="E100" s="335"/>
      <c r="F100" s="51"/>
      <c r="G100" s="8"/>
      <c r="H100" s="8"/>
      <c r="I100" s="8"/>
      <c r="J100" s="8"/>
      <c r="K100" s="8"/>
      <c r="L100" s="336" t="s">
        <v>47</v>
      </c>
      <c r="M100" s="336"/>
      <c r="N100" s="336"/>
      <c r="O100" s="336"/>
      <c r="P100" s="336"/>
      <c r="Q100" s="8"/>
      <c r="R100" s="8"/>
      <c r="S100" s="8"/>
      <c r="T100" s="8"/>
      <c r="U100" s="8"/>
      <c r="V100" s="8"/>
    </row>
    <row r="101" spans="1:2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25">
      <c r="A102" s="8"/>
      <c r="K102" s="49" t="s">
        <v>38</v>
      </c>
      <c r="L102" s="48" t="str">
        <f>IF($L$36&lt;&gt;"",$L$36,"")</f>
        <v/>
      </c>
      <c r="M102" s="49" t="s">
        <v>49</v>
      </c>
      <c r="N102" s="337" t="str">
        <f>IF(N80&lt;&gt;"",N80,"")</f>
        <v>06.01.2024</v>
      </c>
      <c r="O102" s="337"/>
      <c r="P102" s="337"/>
      <c r="Q102" s="8"/>
      <c r="R102" s="8"/>
      <c r="S102" s="8"/>
      <c r="T102" s="8"/>
      <c r="U102" s="8"/>
      <c r="V102" s="8"/>
    </row>
    <row r="103" spans="1:22" x14ac:dyDescent="0.25">
      <c r="A103" s="8"/>
      <c r="P103" s="8"/>
      <c r="Q103" s="8"/>
      <c r="R103" s="8"/>
      <c r="S103" s="8"/>
      <c r="T103" s="8"/>
      <c r="U103" s="8"/>
      <c r="V103" s="8"/>
    </row>
    <row r="104" spans="1:22" x14ac:dyDescent="0.25">
      <c r="A104" s="8"/>
      <c r="P104" s="8"/>
      <c r="Q104" s="8"/>
      <c r="R104" s="8"/>
      <c r="S104" s="8"/>
      <c r="T104" s="8"/>
      <c r="U104" s="8"/>
      <c r="V104" s="8"/>
    </row>
    <row r="105" spans="1:22" ht="15.75" thickBot="1" x14ac:dyDescent="0.3">
      <c r="A105" s="8"/>
      <c r="K105" s="74"/>
      <c r="L105" s="74"/>
      <c r="M105" s="74"/>
      <c r="N105" s="73" t="s">
        <v>50</v>
      </c>
      <c r="O105" s="74"/>
      <c r="P105" s="72"/>
      <c r="Q105" s="72"/>
      <c r="R105" s="72"/>
      <c r="S105" s="72"/>
      <c r="T105" s="72"/>
      <c r="U105" s="72"/>
      <c r="V105" s="72"/>
    </row>
    <row r="106" spans="1:22" ht="27" customHeight="1" thickTop="1" x14ac:dyDescent="0.25">
      <c r="A106" s="351" t="s">
        <v>22</v>
      </c>
      <c r="B106" s="352"/>
      <c r="C106" s="352"/>
      <c r="D106" s="352"/>
      <c r="E106" s="352"/>
      <c r="F106" s="352"/>
      <c r="G106" s="352"/>
      <c r="H106" s="352"/>
      <c r="I106" s="352"/>
      <c r="J106" s="352"/>
      <c r="K106" s="352" t="s">
        <v>1</v>
      </c>
      <c r="L106" s="352"/>
      <c r="M106" s="352"/>
      <c r="N106" s="352"/>
      <c r="O106" s="352"/>
      <c r="P106" s="352"/>
      <c r="Q106" s="352"/>
      <c r="R106" s="352"/>
      <c r="S106" s="352"/>
      <c r="T106" s="352"/>
      <c r="U106" s="353"/>
      <c r="V106" s="234"/>
    </row>
    <row r="107" spans="1:22" ht="15.75" thickBot="1" x14ac:dyDescent="0.3">
      <c r="A107" s="354" t="s">
        <v>68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6"/>
      <c r="N107" s="357" t="s">
        <v>21</v>
      </c>
      <c r="O107" s="357"/>
      <c r="P107" s="357"/>
      <c r="Q107" s="357"/>
      <c r="R107" s="357"/>
      <c r="S107" s="357"/>
      <c r="T107" s="357"/>
      <c r="U107" s="358"/>
      <c r="V107" s="234"/>
    </row>
    <row r="108" spans="1:22" ht="15.75" thickTop="1" x14ac:dyDescent="0.25"/>
    <row r="109" spans="1:22" ht="15.75" x14ac:dyDescent="0.25">
      <c r="A109" s="8"/>
      <c r="B109" s="8"/>
      <c r="C109" s="8"/>
      <c r="D109" s="8"/>
      <c r="E109" s="8"/>
      <c r="F109" s="8"/>
      <c r="G109" s="8"/>
      <c r="H109" s="8"/>
      <c r="I109" s="345" t="s">
        <v>27</v>
      </c>
      <c r="J109" s="345"/>
      <c r="K109" s="345"/>
      <c r="L109" s="140" t="str">
        <f>IF(AND(COUNTIF($E$16:$E$27,"Дурова 24 с.3")&gt;0,COUNTIF($E$16:$E$27,"МОЦ Коломна")=0),$AF$4,IF(AND(COUNTIF($E$16:$E$27,"Дурова 24 с.3")&gt;0,COUNTIF($E$16:$E$27,"МОЦ Коломна")&gt;0),$AF$5,IF(AND(COUNTIF($E$16:$E$27,"Дурова 24 с.3")=0,COUNTIF($E$16:$E$27,"МОЦ Коломна")=0),$AF$3,"")))</f>
        <v>Ц-3772-2</v>
      </c>
      <c r="M109" s="71"/>
      <c r="N109" s="24"/>
      <c r="O109" s="8"/>
      <c r="P109" s="8"/>
      <c r="Q109" s="8"/>
      <c r="R109" s="8"/>
      <c r="S109" s="8"/>
      <c r="T109" s="8"/>
      <c r="U109" s="8"/>
      <c r="V109" s="8"/>
    </row>
    <row r="110" spans="1:22" ht="15.75" x14ac:dyDescent="0.25">
      <c r="A110" s="8"/>
      <c r="B110" s="8"/>
      <c r="C110" s="8"/>
      <c r="D110" s="8"/>
      <c r="E110" s="8"/>
      <c r="F110" s="8"/>
      <c r="G110" s="8"/>
      <c r="H110" s="8"/>
      <c r="I110" s="345" t="s">
        <v>23</v>
      </c>
      <c r="J110" s="345"/>
      <c r="K110" s="345"/>
      <c r="L110" s="345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x14ac:dyDescent="0.25">
      <c r="A111" s="8"/>
      <c r="B111" s="8"/>
      <c r="C111" s="8"/>
      <c r="D111" s="8"/>
      <c r="E111" s="8"/>
      <c r="F111" s="8"/>
      <c r="G111" s="8"/>
      <c r="H111" s="8"/>
      <c r="I111" s="3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x14ac:dyDescent="0.25">
      <c r="B112" s="39" t="s">
        <v>24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x14ac:dyDescent="0.25">
      <c r="B113" s="17" t="s">
        <v>28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346" t="s">
        <v>29</v>
      </c>
      <c r="N113" s="346"/>
      <c r="O113" s="25" t="s">
        <v>20</v>
      </c>
      <c r="P113" s="41"/>
      <c r="Q113" s="41"/>
      <c r="R113" s="41"/>
      <c r="S113" s="41"/>
      <c r="U113" s="21"/>
      <c r="V113" s="21"/>
    </row>
    <row r="114" spans="1:22" x14ac:dyDescent="0.25">
      <c r="A114" s="40"/>
      <c r="B114" s="40"/>
      <c r="C114" s="8"/>
      <c r="D114" s="8"/>
      <c r="E114" s="8"/>
      <c r="F114" s="8"/>
      <c r="G114" s="8"/>
      <c r="H114" s="8"/>
      <c r="I114" s="8"/>
      <c r="J114" s="8"/>
      <c r="K114" s="8"/>
      <c r="L114" s="8"/>
      <c r="N114" s="334" t="s">
        <v>30</v>
      </c>
      <c r="O114" s="334"/>
      <c r="P114" s="334"/>
      <c r="Q114" s="334"/>
      <c r="R114" s="334"/>
      <c r="S114" s="334"/>
      <c r="U114" s="8"/>
      <c r="V114" s="8"/>
    </row>
    <row r="115" spans="1:22" x14ac:dyDescent="0.25">
      <c r="A115" s="2"/>
      <c r="B115" s="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338" t="str">
        <f>$X$4</f>
        <v>06.01.2024</v>
      </c>
      <c r="O115" s="338"/>
      <c r="P115" s="338"/>
      <c r="Q115" s="338"/>
      <c r="R115" s="338"/>
      <c r="S115" s="338"/>
      <c r="U115" s="8"/>
      <c r="V115" s="8"/>
    </row>
    <row r="116" spans="1:22" x14ac:dyDescent="0.25">
      <c r="B116" s="17" t="s">
        <v>25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x14ac:dyDescent="0.25">
      <c r="B117" s="17" t="s">
        <v>26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x14ac:dyDescent="0.25">
      <c r="A118" s="8"/>
      <c r="B118" s="339" t="s">
        <v>31</v>
      </c>
      <c r="C118" s="339"/>
      <c r="D118" s="339"/>
      <c r="E118" s="339" t="s">
        <v>32</v>
      </c>
      <c r="F118" s="46"/>
      <c r="G118" s="340" t="s">
        <v>33</v>
      </c>
      <c r="H118" s="340"/>
      <c r="I118" s="340"/>
      <c r="J118" s="340"/>
      <c r="K118" s="341"/>
      <c r="L118" s="341" t="s">
        <v>34</v>
      </c>
      <c r="M118" s="339" t="s">
        <v>35</v>
      </c>
      <c r="N118" s="339"/>
      <c r="O118" s="339"/>
      <c r="P118" s="339"/>
      <c r="Q118" s="339"/>
      <c r="R118" s="339"/>
      <c r="S118" s="339"/>
      <c r="T118" s="9"/>
      <c r="U118" s="8"/>
      <c r="V118" s="8"/>
    </row>
    <row r="119" spans="1:22" x14ac:dyDescent="0.25">
      <c r="A119" s="8"/>
      <c r="B119" s="339"/>
      <c r="C119" s="339"/>
      <c r="D119" s="339"/>
      <c r="E119" s="339"/>
      <c r="F119" s="46"/>
      <c r="G119" s="47" t="s">
        <v>36</v>
      </c>
      <c r="H119" s="342" t="s">
        <v>7</v>
      </c>
      <c r="I119" s="343"/>
      <c r="J119" s="56" t="s">
        <v>37</v>
      </c>
      <c r="K119" s="56" t="s">
        <v>38</v>
      </c>
      <c r="L119" s="339"/>
      <c r="M119" s="44" t="s">
        <v>7</v>
      </c>
      <c r="N119" s="344" t="s">
        <v>37</v>
      </c>
      <c r="O119" s="340"/>
      <c r="P119" s="340"/>
      <c r="Q119" s="344" t="s">
        <v>38</v>
      </c>
      <c r="R119" s="340"/>
      <c r="S119" s="341"/>
      <c r="T119" s="9"/>
      <c r="U119" s="8"/>
      <c r="V119" s="8"/>
    </row>
    <row r="120" spans="1:22" ht="22.5" customHeight="1" x14ac:dyDescent="0.25">
      <c r="A120" s="8"/>
      <c r="B120" s="333" t="s">
        <v>372</v>
      </c>
      <c r="C120" s="333"/>
      <c r="D120" s="333"/>
      <c r="E120" s="153" t="e">
        <f>IF(INDEX($E$16:$E$27,$F120)="МОЦ Моники","МОЦ Моники","")</f>
        <v>#VALUE!</v>
      </c>
      <c r="F120" s="58" t="str">
        <f>IF(COUNTIF($E$16:$E$27,"МОЦ Моники")&gt;0,MATCH("МОЦ Моники",$E$16:$E$27,0),"")</f>
        <v/>
      </c>
      <c r="G120" s="117" t="e">
        <f>IF(E120&lt;&gt;"",SUBTOTAL(103,$E$120:$E120),"")</f>
        <v>#VALUE!</v>
      </c>
      <c r="H120" s="347" t="e">
        <f>IF(G120&lt;&gt;"","1-15","")</f>
        <v>#VALUE!</v>
      </c>
      <c r="I120" s="347"/>
      <c r="J120" s="116" t="e">
        <f>IF(E120&lt;&gt;"",VLOOKUP(F120,$G$16:$S$27,4,FALSE),"")</f>
        <v>#VALUE!</v>
      </c>
      <c r="K120" s="118" t="e">
        <f>IF(E120&lt;&gt;"",VLOOKUP(F120,$G$16:$S$27,5,FALSE),"")</f>
        <v>#VALUE!</v>
      </c>
      <c r="L120" s="116" t="e">
        <f>IF(E120&lt;&gt;"",VLOOKUP(F120,$G$16:$S$27,6,FALSE),"")</f>
        <v>#VALUE!</v>
      </c>
      <c r="M120" s="86" t="e">
        <f>IF(E120&lt;&gt;"",VLOOKUP(F120,$G$16:$S$27,7,FALSE),"")</f>
        <v>#VALUE!</v>
      </c>
      <c r="N120" s="348" t="e">
        <f>IF(E120&lt;&gt;"",VLOOKUP(F120,$G$16:$S$27,8,FALSE),"")</f>
        <v>#VALUE!</v>
      </c>
      <c r="O120" s="349"/>
      <c r="P120" s="349"/>
      <c r="Q120" s="350" t="e">
        <f>IF(K120&lt;&gt;"",K120,"")</f>
        <v>#VALUE!</v>
      </c>
      <c r="R120" s="350"/>
      <c r="S120" s="350"/>
      <c r="T120" s="43"/>
      <c r="U120" s="8"/>
      <c r="V120" s="8"/>
    </row>
    <row r="121" spans="1:22" ht="22.5" customHeight="1" x14ac:dyDescent="0.25">
      <c r="A121" s="8"/>
      <c r="B121" s="333" t="s">
        <v>372</v>
      </c>
      <c r="C121" s="333"/>
      <c r="D121" s="333"/>
      <c r="E121" s="135" t="e">
        <f>IF(INDEX($E$16:$E$27,$F121)="МОЦ Моники","МОЦ Моники","")</f>
        <v>#VALUE!</v>
      </c>
      <c r="F121" s="115" t="str">
        <f>IF(F120&lt;&gt;"",F120+1,"")</f>
        <v/>
      </c>
      <c r="G121" s="135" t="e">
        <f>IF(E121&lt;&gt;"",SUBTOTAL(103,$E$120:$E121),"")</f>
        <v>#VALUE!</v>
      </c>
      <c r="H121" s="330" t="e">
        <f>IF(G121&lt;&gt;"","1-15","")</f>
        <v>#VALUE!</v>
      </c>
      <c r="I121" s="330"/>
      <c r="J121" s="135" t="e">
        <f>IF(E121&lt;&gt;"",VLOOKUP(F121,$G$16:$S$27,4,FALSE),"")</f>
        <v>#VALUE!</v>
      </c>
      <c r="K121" s="136" t="e">
        <f>IF(E121&lt;&gt;"",VLOOKUP(F121,$G$16:$S$27,5,FALSE),"")</f>
        <v>#VALUE!</v>
      </c>
      <c r="L121" s="135" t="e">
        <f>IF(E121&lt;&gt;"",L120+1,"")</f>
        <v>#VALUE!</v>
      </c>
      <c r="M121" s="289" t="e">
        <f>IF(E121&lt;&gt;"",VLOOKUP(F121,$G$16:$S$27,7,FALSE),"")</f>
        <v>#VALUE!</v>
      </c>
      <c r="N121" s="331" t="e">
        <f>IF(E121&lt;&gt;"",VLOOKUP(F121,$G$16:$S$27,8,FALSE),"")</f>
        <v>#VALUE!</v>
      </c>
      <c r="O121" s="331"/>
      <c r="P121" s="331"/>
      <c r="Q121" s="332" t="e">
        <f>IF(K121&lt;&gt;"",K121,"")</f>
        <v>#VALUE!</v>
      </c>
      <c r="R121" s="332"/>
      <c r="S121" s="332"/>
      <c r="T121" s="43"/>
      <c r="U121" s="8"/>
      <c r="V121" s="8"/>
    </row>
    <row r="122" spans="1:22" ht="22.5" customHeight="1" x14ac:dyDescent="0.25">
      <c r="A122" s="8"/>
      <c r="B122" s="333" t="s">
        <v>372</v>
      </c>
      <c r="C122" s="333"/>
      <c r="D122" s="333"/>
      <c r="E122" s="135" t="e">
        <f>IF(INDEX($E$16:$E$27,$F122)="МОЦ Моники","МОЦ Моники","")</f>
        <v>#VALUE!</v>
      </c>
      <c r="F122" s="115" t="str">
        <f>IF(F121&lt;&gt;"",F121+1,"")</f>
        <v/>
      </c>
      <c r="G122" s="135" t="e">
        <f>IF(E122&lt;&gt;"",SUBTOTAL(103,$E$120:$E122),"")</f>
        <v>#VALUE!</v>
      </c>
      <c r="H122" s="330" t="e">
        <f>IF(G122&lt;&gt;"","1-15","")</f>
        <v>#VALUE!</v>
      </c>
      <c r="I122" s="330"/>
      <c r="J122" s="135" t="e">
        <f>IF(E122&lt;&gt;"",VLOOKUP(F122,$G$16:$S$27,4,FALSE),"")</f>
        <v>#VALUE!</v>
      </c>
      <c r="K122" s="136" t="e">
        <f>IF(E122&lt;&gt;"",VLOOKUP(F122,$G$16:$S$27,5,FALSE),"")</f>
        <v>#VALUE!</v>
      </c>
      <c r="L122" s="135" t="e">
        <f>IF(E122&lt;&gt;"",L121+1,"")</f>
        <v>#VALUE!</v>
      </c>
      <c r="M122" s="135" t="e">
        <f>IF(E122&lt;&gt;"",VLOOKUP(F122,$G$16:$S$27,7,FALSE),"")</f>
        <v>#VALUE!</v>
      </c>
      <c r="N122" s="331" t="e">
        <f>IF(E122&lt;&gt;"",VLOOKUP(F122,$G$16:$S$27,8,FALSE),"")</f>
        <v>#VALUE!</v>
      </c>
      <c r="O122" s="331"/>
      <c r="P122" s="331"/>
      <c r="Q122" s="332" t="e">
        <f>IF(K122&lt;&gt;"",K122,"")</f>
        <v>#VALUE!</v>
      </c>
      <c r="R122" s="332"/>
      <c r="S122" s="332"/>
      <c r="T122" s="43"/>
      <c r="U122" s="8"/>
      <c r="V122" s="8"/>
    </row>
    <row r="123" spans="1:22" x14ac:dyDescent="0.25">
      <c r="A123" s="8"/>
      <c r="T123" s="43"/>
      <c r="U123" s="8"/>
      <c r="V123" s="8"/>
    </row>
    <row r="124" spans="1:22" x14ac:dyDescent="0.25">
      <c r="A124" s="8"/>
      <c r="T124" s="43"/>
      <c r="U124" s="8"/>
      <c r="V124" s="8"/>
    </row>
    <row r="125" spans="1:22" x14ac:dyDescent="0.25">
      <c r="A125" s="8"/>
      <c r="T125" s="43"/>
      <c r="U125" s="8"/>
      <c r="V125" s="8"/>
    </row>
    <row r="126" spans="1:22" x14ac:dyDescent="0.25">
      <c r="A126" s="8"/>
      <c r="T126" s="43"/>
      <c r="U126" s="8"/>
      <c r="V126" s="8"/>
    </row>
    <row r="127" spans="1:22" x14ac:dyDescent="0.25">
      <c r="A127" s="8"/>
      <c r="T127" s="43"/>
      <c r="U127" s="8"/>
      <c r="V127" s="8"/>
    </row>
    <row r="128" spans="1:22" x14ac:dyDescent="0.25">
      <c r="A128" s="8"/>
      <c r="T128" s="43"/>
      <c r="U128" s="8"/>
      <c r="V128" s="8"/>
    </row>
    <row r="129" spans="1:22" x14ac:dyDescent="0.25">
      <c r="A129" s="8"/>
      <c r="B129" s="45" t="s">
        <v>44</v>
      </c>
      <c r="C129" s="8"/>
      <c r="D129" s="8"/>
      <c r="E129" s="8"/>
      <c r="F129" s="8"/>
      <c r="G129" s="8"/>
      <c r="H129" s="8"/>
      <c r="I129" s="8"/>
      <c r="J129" s="8"/>
      <c r="K129" s="8"/>
      <c r="L129" s="39" t="s">
        <v>48</v>
      </c>
      <c r="M129" s="8"/>
      <c r="N129" s="8"/>
      <c r="O129" s="8"/>
      <c r="T129" s="43"/>
      <c r="U129" s="8"/>
      <c r="V129" s="8"/>
    </row>
    <row r="130" spans="1:22" x14ac:dyDescent="0.25">
      <c r="A130" s="8"/>
      <c r="B130" s="8" t="s">
        <v>45</v>
      </c>
      <c r="C130" s="8"/>
      <c r="D130" s="8"/>
      <c r="E130" s="8"/>
      <c r="F130" s="8"/>
      <c r="G130" s="8"/>
      <c r="H130" s="8"/>
      <c r="I130" s="8"/>
      <c r="J130" s="8"/>
      <c r="K130" s="8"/>
      <c r="L130" s="24" t="s">
        <v>28</v>
      </c>
      <c r="M130" s="8"/>
      <c r="N130" s="8"/>
      <c r="O130" s="8"/>
      <c r="T130" s="43"/>
      <c r="U130" s="8"/>
      <c r="V130" s="8"/>
    </row>
    <row r="131" spans="1:22" ht="22.5" customHeight="1" x14ac:dyDescent="0.25">
      <c r="A131" s="8"/>
      <c r="B131" s="346" t="str">
        <f>IF($B$31&lt;&gt;"",$B$31,"")</f>
        <v>Никитин А.В.</v>
      </c>
      <c r="C131" s="346"/>
      <c r="D131" s="346"/>
      <c r="E131" s="346"/>
      <c r="F131" s="25"/>
      <c r="G131" s="8"/>
      <c r="H131" s="8"/>
      <c r="I131" s="8"/>
      <c r="J131" s="8"/>
      <c r="K131" s="8"/>
      <c r="L131" s="346"/>
      <c r="M131" s="346"/>
      <c r="N131" s="346"/>
      <c r="O131" s="346"/>
      <c r="P131" s="346"/>
      <c r="T131" s="43"/>
      <c r="U131" s="8"/>
      <c r="V131" s="8"/>
    </row>
    <row r="132" spans="1:22" x14ac:dyDescent="0.25">
      <c r="A132" s="8"/>
      <c r="B132" s="335" t="s">
        <v>46</v>
      </c>
      <c r="C132" s="335"/>
      <c r="D132" s="335"/>
      <c r="E132" s="335"/>
      <c r="F132" s="51"/>
      <c r="G132" s="8"/>
      <c r="H132" s="8"/>
      <c r="I132" s="8"/>
      <c r="J132" s="8"/>
      <c r="K132" s="8"/>
      <c r="L132" s="335" t="s">
        <v>46</v>
      </c>
      <c r="M132" s="335"/>
      <c r="N132" s="335"/>
      <c r="O132" s="335"/>
      <c r="P132" s="335"/>
      <c r="Q132" s="43"/>
      <c r="R132" s="43"/>
      <c r="S132" s="43"/>
      <c r="T132" s="43"/>
      <c r="U132" s="8"/>
      <c r="V132" s="8"/>
    </row>
    <row r="133" spans="1:22" ht="22.5" customHeight="1" x14ac:dyDescent="0.25">
      <c r="A133" s="8"/>
      <c r="B133" s="346"/>
      <c r="C133" s="346"/>
      <c r="D133" s="346"/>
      <c r="E133" s="346"/>
      <c r="F133" s="25"/>
      <c r="G133" s="8"/>
      <c r="H133" s="8"/>
      <c r="I133" s="8"/>
      <c r="J133" s="8"/>
      <c r="K133" s="8"/>
      <c r="L133" s="346"/>
      <c r="M133" s="346"/>
      <c r="N133" s="346"/>
      <c r="O133" s="346"/>
      <c r="P133" s="346"/>
      <c r="Q133" s="8"/>
      <c r="R133" s="8"/>
      <c r="S133" s="8"/>
      <c r="T133" s="8"/>
      <c r="U133" s="8"/>
      <c r="V133" s="8"/>
    </row>
    <row r="134" spans="1:22" x14ac:dyDescent="0.25">
      <c r="A134" s="8"/>
      <c r="B134" s="335" t="s">
        <v>47</v>
      </c>
      <c r="C134" s="335"/>
      <c r="D134" s="335"/>
      <c r="E134" s="335"/>
      <c r="F134" s="51"/>
      <c r="G134" s="8"/>
      <c r="H134" s="8"/>
      <c r="I134" s="8"/>
      <c r="J134" s="8"/>
      <c r="K134" s="8"/>
      <c r="L134" s="336" t="s">
        <v>47</v>
      </c>
      <c r="M134" s="336"/>
      <c r="N134" s="336"/>
      <c r="O134" s="336"/>
      <c r="P134" s="336"/>
      <c r="Q134" s="8"/>
      <c r="R134" s="8"/>
      <c r="S134" s="8"/>
      <c r="T134" s="8"/>
      <c r="U134" s="8"/>
      <c r="V134" s="8"/>
    </row>
    <row r="135" spans="1:22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x14ac:dyDescent="0.25">
      <c r="A136" s="8"/>
      <c r="K136" s="49" t="s">
        <v>38</v>
      </c>
      <c r="L136" s="48" t="str">
        <f>IF($L$36&lt;&gt;"",$L$36,"")</f>
        <v/>
      </c>
      <c r="M136" s="49" t="s">
        <v>49</v>
      </c>
      <c r="N136" s="337" t="str">
        <f>IF(N115&lt;&gt;"",N115,"")</f>
        <v>06.01.2024</v>
      </c>
      <c r="O136" s="337"/>
      <c r="P136" s="337"/>
      <c r="Q136" s="8"/>
      <c r="R136" s="8"/>
      <c r="S136" s="8"/>
      <c r="T136" s="8"/>
      <c r="U136" s="8"/>
      <c r="V136" s="8"/>
    </row>
    <row r="137" spans="1:22" x14ac:dyDescent="0.25">
      <c r="A137" s="8"/>
      <c r="P137" s="8"/>
      <c r="Q137" s="8"/>
      <c r="R137" s="8"/>
      <c r="S137" s="8"/>
      <c r="T137" s="8"/>
      <c r="U137" s="8"/>
      <c r="V137" s="8"/>
    </row>
    <row r="138" spans="1:22" x14ac:dyDescent="0.25">
      <c r="A138" s="8"/>
      <c r="P138" s="8"/>
      <c r="Q138" s="8"/>
      <c r="R138" s="8"/>
      <c r="S138" s="8"/>
      <c r="T138" s="8"/>
      <c r="U138" s="8"/>
      <c r="V138" s="8"/>
    </row>
    <row r="140" spans="1:22" ht="15.75" thickBot="1" x14ac:dyDescent="0.3">
      <c r="A140" s="8"/>
      <c r="K140" s="74"/>
      <c r="L140" s="74"/>
      <c r="M140" s="74"/>
      <c r="N140" s="73" t="s">
        <v>50</v>
      </c>
      <c r="O140" s="74"/>
      <c r="P140" s="72"/>
      <c r="Q140" s="72"/>
      <c r="R140" s="72"/>
      <c r="S140" s="72"/>
      <c r="T140" s="72"/>
      <c r="U140" s="72"/>
      <c r="V140" s="72"/>
    </row>
    <row r="141" spans="1:22" ht="24.75" customHeight="1" thickTop="1" x14ac:dyDescent="0.25">
      <c r="A141" s="351" t="s">
        <v>22</v>
      </c>
      <c r="B141" s="352"/>
      <c r="C141" s="352"/>
      <c r="D141" s="352"/>
      <c r="E141" s="352"/>
      <c r="F141" s="352"/>
      <c r="G141" s="352"/>
      <c r="H141" s="352"/>
      <c r="I141" s="352"/>
      <c r="J141" s="352"/>
      <c r="K141" s="352" t="s">
        <v>1</v>
      </c>
      <c r="L141" s="352"/>
      <c r="M141" s="352"/>
      <c r="N141" s="352"/>
      <c r="O141" s="352"/>
      <c r="P141" s="352"/>
      <c r="Q141" s="352"/>
      <c r="R141" s="352"/>
      <c r="S141" s="352"/>
      <c r="T141" s="352"/>
      <c r="U141" s="353"/>
      <c r="V141" s="234"/>
    </row>
    <row r="142" spans="1:22" ht="15.75" thickBot="1" x14ac:dyDescent="0.3">
      <c r="A142" s="354" t="s">
        <v>68</v>
      </c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6"/>
      <c r="N142" s="357" t="s">
        <v>21</v>
      </c>
      <c r="O142" s="357"/>
      <c r="P142" s="357"/>
      <c r="Q142" s="357"/>
      <c r="R142" s="357"/>
      <c r="S142" s="357"/>
      <c r="T142" s="357"/>
      <c r="U142" s="358"/>
      <c r="V142" s="234"/>
    </row>
    <row r="143" spans="1:22" ht="15.75" thickTop="1" x14ac:dyDescent="0.25"/>
    <row r="144" spans="1:22" ht="15.75" x14ac:dyDescent="0.25">
      <c r="A144" s="8"/>
      <c r="B144" s="8"/>
      <c r="C144" s="8"/>
      <c r="D144" s="8"/>
      <c r="E144" s="8"/>
      <c r="F144" s="8"/>
      <c r="G144" s="8"/>
      <c r="H144" s="8"/>
      <c r="I144" s="345" t="s">
        <v>27</v>
      </c>
      <c r="J144" s="345"/>
      <c r="K144" s="345"/>
      <c r="L144" s="139" t="str">
        <f>IF(AND(COUNTIF($E$16:$E$27,"Дурова 24 с.3")=0,COUNTIF($E$16:$E$27,"МОЦ Коломна")=0,COUNTIF($E$16:$E$27,"МОЦ Моники")=0),$AF$3,IF(AND(COUNTIF($E$16:$E$27,"Дурова 24 с.3")&gt;0,COUNTIF($E$16:$E$27,"МОЦ Коломна")=0,COUNTIF($E$16:$E$27,"МОЦ Моники")=0),$AF$4,IF(AND(COUNTIF($E$16:$E$27,"Дурова 24 с.3")&gt;0,COUNTIF($E$16:$E$27,"МОЦ Коломна")&gt;0,COUNTIF($E$16:$E$27,"МОЦ Моники")=0),$AF$5,IF(AND(COUNTIF($E$16:$E$27,"Дурова 24 с.3")&gt;0,COUNTIF($E$16:$E$27,"МОЦ Коломна")&gt;0,COUNTIF($E$16:$E$27,"МОЦ Моники")&gt;0),$AF$6,IF(AND(COUNTIF($E$16:$E$27,"Дурова 24 с.3")&gt;0,COUNTIF($E$16:$E$27,"МОЦ Коломна")=0,COUNTIF($E$16:$E$27,"МОЦ Моники")&gt;0),$AF$5,"")))))</f>
        <v>Ц-3772-2</v>
      </c>
      <c r="M144" s="59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.75" x14ac:dyDescent="0.25">
      <c r="A145" s="8"/>
      <c r="B145" s="8"/>
      <c r="C145" s="8"/>
      <c r="D145" s="8"/>
      <c r="E145" s="8"/>
      <c r="F145" s="8"/>
      <c r="G145" s="8"/>
      <c r="H145" s="8"/>
      <c r="I145" s="345" t="s">
        <v>23</v>
      </c>
      <c r="J145" s="345"/>
      <c r="K145" s="345"/>
      <c r="L145" s="345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x14ac:dyDescent="0.25">
      <c r="A146" s="8"/>
      <c r="B146" s="8"/>
      <c r="C146" s="8"/>
      <c r="D146" s="8"/>
      <c r="E146" s="8"/>
      <c r="F146" s="8"/>
      <c r="G146" s="8"/>
      <c r="H146" s="8"/>
      <c r="I146" s="3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x14ac:dyDescent="0.25">
      <c r="B147" s="39" t="s">
        <v>24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x14ac:dyDescent="0.25">
      <c r="B148" s="17" t="s">
        <v>28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346" t="s">
        <v>56</v>
      </c>
      <c r="N148" s="346"/>
      <c r="O148" s="25" t="s">
        <v>20</v>
      </c>
      <c r="P148" s="41"/>
      <c r="Q148" s="41"/>
      <c r="R148" s="41"/>
      <c r="S148" s="41"/>
      <c r="U148" s="21"/>
      <c r="V148" s="21"/>
    </row>
    <row r="149" spans="1:22" x14ac:dyDescent="0.25">
      <c r="A149" s="42"/>
      <c r="B149" s="42"/>
      <c r="C149" s="8"/>
      <c r="D149" s="8"/>
      <c r="E149" s="8"/>
      <c r="F149" s="8"/>
      <c r="G149" s="8"/>
      <c r="H149" s="8"/>
      <c r="I149" s="8"/>
      <c r="J149" s="8"/>
      <c r="K149" s="8"/>
      <c r="L149" s="8"/>
      <c r="N149" s="334" t="s">
        <v>30</v>
      </c>
      <c r="O149" s="334"/>
      <c r="P149" s="334"/>
      <c r="Q149" s="334"/>
      <c r="R149" s="334"/>
      <c r="S149" s="334"/>
      <c r="U149" s="8"/>
      <c r="V149" s="8"/>
    </row>
    <row r="150" spans="1:22" x14ac:dyDescent="0.25">
      <c r="A150" s="2"/>
      <c r="B150" s="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338" t="str">
        <f>$X$4</f>
        <v>06.01.2024</v>
      </c>
      <c r="O150" s="338"/>
      <c r="P150" s="338"/>
      <c r="Q150" s="338"/>
      <c r="R150" s="338"/>
      <c r="S150" s="338"/>
      <c r="U150" s="8"/>
      <c r="V150" s="8"/>
    </row>
    <row r="151" spans="1:22" x14ac:dyDescent="0.25">
      <c r="B151" s="17" t="s">
        <v>25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x14ac:dyDescent="0.25">
      <c r="B152" s="17" t="s">
        <v>26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x14ac:dyDescent="0.25">
      <c r="A153" s="8"/>
      <c r="B153" s="339" t="s">
        <v>31</v>
      </c>
      <c r="C153" s="339"/>
      <c r="D153" s="339"/>
      <c r="E153" s="339" t="s">
        <v>32</v>
      </c>
      <c r="F153" s="46"/>
      <c r="G153" s="340" t="s">
        <v>33</v>
      </c>
      <c r="H153" s="340"/>
      <c r="I153" s="340"/>
      <c r="J153" s="340"/>
      <c r="K153" s="341"/>
      <c r="L153" s="341" t="s">
        <v>34</v>
      </c>
      <c r="M153" s="339" t="s">
        <v>35</v>
      </c>
      <c r="N153" s="339"/>
      <c r="O153" s="339"/>
      <c r="P153" s="339"/>
      <c r="Q153" s="339"/>
      <c r="R153" s="339"/>
      <c r="S153" s="339"/>
      <c r="T153" s="9"/>
      <c r="U153" s="8"/>
      <c r="V153" s="8"/>
    </row>
    <row r="154" spans="1:22" x14ac:dyDescent="0.25">
      <c r="A154" s="8"/>
      <c r="B154" s="339"/>
      <c r="C154" s="339"/>
      <c r="D154" s="339"/>
      <c r="E154" s="339"/>
      <c r="F154" s="61"/>
      <c r="G154" s="62" t="s">
        <v>36</v>
      </c>
      <c r="H154" s="342" t="s">
        <v>7</v>
      </c>
      <c r="I154" s="343"/>
      <c r="J154" s="57" t="s">
        <v>37</v>
      </c>
      <c r="K154" s="57" t="s">
        <v>38</v>
      </c>
      <c r="L154" s="339"/>
      <c r="M154" s="44" t="s">
        <v>7</v>
      </c>
      <c r="N154" s="344" t="s">
        <v>37</v>
      </c>
      <c r="O154" s="340"/>
      <c r="P154" s="340"/>
      <c r="Q154" s="344" t="s">
        <v>38</v>
      </c>
      <c r="R154" s="340"/>
      <c r="S154" s="341"/>
      <c r="T154" s="9"/>
      <c r="U154" s="8"/>
      <c r="V154" s="8"/>
    </row>
    <row r="155" spans="1:22" ht="22.5" customHeight="1" x14ac:dyDescent="0.25">
      <c r="A155" s="8"/>
      <c r="B155" s="333" t="s">
        <v>372</v>
      </c>
      <c r="C155" s="333"/>
      <c r="D155" s="333"/>
      <c r="E155" s="152" t="str">
        <f>IF(INDEX($E$16:$E$27,$F155)="ОРНД 1-й эт.","ОРНД 1-й эт.","")</f>
        <v>ОРНД 1-й эт.</v>
      </c>
      <c r="F155" s="66">
        <f>IF(COUNTIF($E$16:$E$27,"ОРНД 1-й эт.")&gt;0,(MATCH("ОРНД 1-й эт.",$E$16:$E$27,0)),"")</f>
        <v>5</v>
      </c>
      <c r="G155" s="116">
        <f>IF(E155&lt;&gt;"",SUBTOTAL(103,$E$155:$E155),"")</f>
        <v>1</v>
      </c>
      <c r="H155" s="376" t="str">
        <f>IF(G155&lt;&gt;"","1-15","")</f>
        <v>1-15</v>
      </c>
      <c r="I155" s="347"/>
      <c r="J155" s="113">
        <f>IF(E155&lt;&gt;"",VLOOKUP(F155,$G$16:$S$27,4,FALSE),"")</f>
        <v>9000</v>
      </c>
      <c r="K155" s="114" t="str">
        <f>IF(E155&lt;&gt;"",VLOOKUP(F155,$G$16:$S$27,5,FALSE),"")</f>
        <v>08:40</v>
      </c>
      <c r="L155" s="113">
        <f>IF(E155&lt;&gt;"",VLOOKUP(F155,$G$16:$S$27,6,FALSE),"")</f>
        <v>7716</v>
      </c>
      <c r="M155" s="113">
        <f>IF(E155&lt;&gt;"",VLOOKUP(F155,$G$16:$S$27,7,FALSE),"")</f>
        <v>4.1900000000000004</v>
      </c>
      <c r="N155" s="339">
        <f>IF(E155&lt;&gt;"",VLOOKUP(F155,$G$16:$S$27,8,FALSE),"")</f>
        <v>8763.59</v>
      </c>
      <c r="O155" s="339"/>
      <c r="P155" s="339"/>
      <c r="Q155" s="350" t="str">
        <f>IF(K155&lt;&gt;"",K155,"")</f>
        <v>08:40</v>
      </c>
      <c r="R155" s="350"/>
      <c r="S155" s="350"/>
      <c r="T155" s="43"/>
      <c r="U155" s="8"/>
      <c r="V155" s="8"/>
    </row>
    <row r="156" spans="1:22" ht="22.5" customHeight="1" x14ac:dyDescent="0.25">
      <c r="A156" s="8"/>
      <c r="B156" s="377" t="s">
        <v>368</v>
      </c>
      <c r="C156" s="377"/>
      <c r="D156" s="377"/>
      <c r="E156" s="135" t="str">
        <f>IF(INDEX($E$16:$E$27,$F156)="ОРНД 1-й эт.","ОРНД 1-й эт.","")</f>
        <v/>
      </c>
      <c r="F156" s="115">
        <f>IF(F155&lt;&gt;"",F155+1,"")</f>
        <v>6</v>
      </c>
      <c r="G156" s="135" t="str">
        <f>IF(E156&lt;&gt;"",SUBTOTAL(103,$E$155:$E156),"")</f>
        <v/>
      </c>
      <c r="H156" s="330" t="str">
        <f>IF(G156&lt;&gt;"","1-15","")</f>
        <v/>
      </c>
      <c r="I156" s="330"/>
      <c r="J156" s="135" t="str">
        <f>IF(E156&lt;&gt;"",VLOOKUP(F156,$G$16:$S$27,4,FALSE),"")</f>
        <v/>
      </c>
      <c r="K156" s="136" t="str">
        <f>IF(E156&lt;&gt;"",VLOOKUP(F156,$G$16:$S$27,5,FALSE),"")</f>
        <v/>
      </c>
      <c r="L156" s="135" t="str">
        <f>IF(E156&lt;&gt;"",L155+1,"")</f>
        <v/>
      </c>
      <c r="M156" s="135" t="str">
        <f>IF(E156&lt;&gt;"",VLOOKUP(F156,$G$16:$S$27,7,FALSE),"")</f>
        <v/>
      </c>
      <c r="N156" s="331" t="str">
        <f>IF(E156&lt;&gt;"",VLOOKUP(F156,$G$16:$S$27,8,FALSE),"")</f>
        <v/>
      </c>
      <c r="O156" s="331"/>
      <c r="P156" s="331"/>
      <c r="Q156" s="332" t="str">
        <f>IF(K156&lt;&gt;"",K156,"")</f>
        <v/>
      </c>
      <c r="R156" s="332"/>
      <c r="S156" s="332"/>
      <c r="T156" s="43"/>
      <c r="U156" s="8"/>
      <c r="V156" s="8"/>
    </row>
    <row r="157" spans="1:22" x14ac:dyDescent="0.25">
      <c r="A157" s="8"/>
      <c r="T157" s="43"/>
      <c r="U157" s="8"/>
      <c r="V157" s="8"/>
    </row>
    <row r="158" spans="1:22" x14ac:dyDescent="0.25">
      <c r="A158" s="8"/>
      <c r="T158" s="43"/>
      <c r="U158" s="8"/>
      <c r="V158" s="8"/>
    </row>
    <row r="159" spans="1:22" x14ac:dyDescent="0.25">
      <c r="A159" s="8"/>
      <c r="T159" s="43"/>
      <c r="U159" s="8"/>
      <c r="V159" s="8"/>
    </row>
    <row r="160" spans="1:22" x14ac:dyDescent="0.25">
      <c r="A160" s="8"/>
      <c r="T160" s="43"/>
      <c r="U160" s="8"/>
      <c r="V160" s="8"/>
    </row>
    <row r="161" spans="1:22" x14ac:dyDescent="0.25">
      <c r="A161" s="8"/>
      <c r="T161" s="43"/>
      <c r="U161" s="8"/>
      <c r="V161" s="8"/>
    </row>
    <row r="162" spans="1:22" x14ac:dyDescent="0.25">
      <c r="A162" s="8"/>
      <c r="T162" s="43"/>
      <c r="U162" s="8"/>
      <c r="V162" s="8"/>
    </row>
    <row r="163" spans="1:22" x14ac:dyDescent="0.25">
      <c r="A163" s="8"/>
      <c r="T163" s="43"/>
      <c r="U163" s="8"/>
      <c r="V163" s="8"/>
    </row>
    <row r="164" spans="1:22" x14ac:dyDescent="0.25">
      <c r="A164" s="8"/>
      <c r="B164" s="45" t="s">
        <v>44</v>
      </c>
      <c r="C164" s="8"/>
      <c r="D164" s="8"/>
      <c r="E164" s="8"/>
      <c r="F164" s="8"/>
      <c r="G164" s="8"/>
      <c r="H164" s="8"/>
      <c r="I164" s="8"/>
      <c r="J164" s="8"/>
      <c r="K164" s="8"/>
      <c r="L164" s="39" t="s">
        <v>48</v>
      </c>
      <c r="M164" s="8"/>
      <c r="N164" s="8"/>
      <c r="O164" s="8"/>
      <c r="T164" s="43"/>
      <c r="U164" s="8"/>
      <c r="V164" s="8"/>
    </row>
    <row r="165" spans="1:22" x14ac:dyDescent="0.25">
      <c r="A165" s="8"/>
      <c r="B165" s="8" t="s">
        <v>45</v>
      </c>
      <c r="C165" s="8"/>
      <c r="D165" s="8"/>
      <c r="E165" s="8"/>
      <c r="F165" s="8"/>
      <c r="G165" s="8"/>
      <c r="H165" s="8"/>
      <c r="I165" s="8"/>
      <c r="J165" s="8"/>
      <c r="K165" s="8"/>
      <c r="L165" s="24" t="s">
        <v>28</v>
      </c>
      <c r="M165" s="8"/>
      <c r="N165" s="8"/>
      <c r="O165" s="8"/>
      <c r="T165" s="43"/>
      <c r="U165" s="8"/>
      <c r="V165" s="8"/>
    </row>
    <row r="166" spans="1:22" ht="21.75" customHeight="1" x14ac:dyDescent="0.25">
      <c r="A166" s="8"/>
      <c r="B166" s="346" t="str">
        <f>IF($B$31&lt;&gt;"",$B$31,"")</f>
        <v>Никитин А.В.</v>
      </c>
      <c r="C166" s="346"/>
      <c r="D166" s="346"/>
      <c r="E166" s="346"/>
      <c r="F166" s="25"/>
      <c r="G166" s="8"/>
      <c r="H166" s="8"/>
      <c r="I166" s="8"/>
      <c r="J166" s="8"/>
      <c r="K166" s="8"/>
      <c r="L166" s="346"/>
      <c r="M166" s="346"/>
      <c r="N166" s="346"/>
      <c r="O166" s="346"/>
      <c r="P166" s="346"/>
      <c r="T166" s="43"/>
      <c r="U166" s="8"/>
      <c r="V166" s="8"/>
    </row>
    <row r="167" spans="1:22" x14ac:dyDescent="0.25">
      <c r="A167" s="8"/>
      <c r="B167" s="335" t="s">
        <v>46</v>
      </c>
      <c r="C167" s="335"/>
      <c r="D167" s="335"/>
      <c r="E167" s="335"/>
      <c r="F167" s="52"/>
      <c r="G167" s="8"/>
      <c r="H167" s="8"/>
      <c r="I167" s="8"/>
      <c r="J167" s="8"/>
      <c r="K167" s="8"/>
      <c r="L167" s="335" t="s">
        <v>46</v>
      </c>
      <c r="M167" s="335"/>
      <c r="N167" s="335"/>
      <c r="O167" s="335"/>
      <c r="P167" s="335"/>
      <c r="Q167" s="43"/>
      <c r="R167" s="43"/>
      <c r="S167" s="43"/>
      <c r="T167" s="43"/>
      <c r="U167" s="8"/>
      <c r="V167" s="8"/>
    </row>
    <row r="168" spans="1:22" ht="22.5" customHeight="1" x14ac:dyDescent="0.25">
      <c r="A168" s="8"/>
      <c r="B168" s="346"/>
      <c r="C168" s="346"/>
      <c r="D168" s="346"/>
      <c r="E168" s="346"/>
      <c r="F168" s="25"/>
      <c r="G168" s="8"/>
      <c r="H168" s="8"/>
      <c r="I168" s="8"/>
      <c r="J168" s="8"/>
      <c r="K168" s="8"/>
      <c r="L168" s="346"/>
      <c r="M168" s="346"/>
      <c r="N168" s="346"/>
      <c r="O168" s="346"/>
      <c r="P168" s="346"/>
      <c r="Q168" s="8"/>
      <c r="R168" s="8"/>
      <c r="S168" s="8"/>
      <c r="T168" s="8"/>
      <c r="U168" s="8"/>
      <c r="V168" s="8"/>
    </row>
    <row r="169" spans="1:22" x14ac:dyDescent="0.25">
      <c r="A169" s="8"/>
      <c r="B169" s="335" t="s">
        <v>47</v>
      </c>
      <c r="C169" s="335"/>
      <c r="D169" s="335"/>
      <c r="E169" s="335"/>
      <c r="F169" s="52"/>
      <c r="G169" s="8"/>
      <c r="H169" s="8"/>
      <c r="I169" s="8"/>
      <c r="J169" s="8"/>
      <c r="K169" s="8"/>
      <c r="L169" s="336" t="s">
        <v>47</v>
      </c>
      <c r="M169" s="336"/>
      <c r="N169" s="336"/>
      <c r="O169" s="336"/>
      <c r="P169" s="336"/>
      <c r="Q169" s="8"/>
      <c r="R169" s="8"/>
      <c r="S169" s="8"/>
      <c r="T169" s="8"/>
      <c r="U169" s="8"/>
      <c r="V169" s="8"/>
    </row>
    <row r="170" spans="1:2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x14ac:dyDescent="0.25">
      <c r="A171" s="8"/>
      <c r="K171" s="49" t="s">
        <v>38</v>
      </c>
      <c r="L171" s="48" t="str">
        <f>IF($L$36&lt;&gt;"",$L$36,"")</f>
        <v/>
      </c>
      <c r="M171" s="49" t="s">
        <v>49</v>
      </c>
      <c r="N171" s="337" t="str">
        <f>IF(N150&lt;&gt;"",N150,"")</f>
        <v>06.01.2024</v>
      </c>
      <c r="O171" s="337"/>
      <c r="P171" s="337"/>
      <c r="Q171" s="8"/>
      <c r="R171" s="8"/>
      <c r="S171" s="8"/>
      <c r="T171" s="8"/>
      <c r="U171" s="8"/>
      <c r="V171" s="8"/>
    </row>
    <row r="172" spans="1:22" x14ac:dyDescent="0.25">
      <c r="A172" s="8"/>
      <c r="P172" s="8"/>
      <c r="Q172" s="8"/>
      <c r="R172" s="8"/>
      <c r="S172" s="8"/>
      <c r="T172" s="8"/>
      <c r="U172" s="8"/>
      <c r="V172" s="8"/>
    </row>
    <row r="173" spans="1:22" x14ac:dyDescent="0.25">
      <c r="A173" s="8"/>
      <c r="P173" s="8"/>
      <c r="Q173" s="8"/>
      <c r="R173" s="8"/>
      <c r="S173" s="8"/>
      <c r="T173" s="8"/>
      <c r="U173" s="8"/>
      <c r="V173" s="8"/>
    </row>
  </sheetData>
  <mergeCells count="244">
    <mergeCell ref="X16:X17"/>
    <mergeCell ref="W16:W17"/>
    <mergeCell ref="W14:W15"/>
    <mergeCell ref="X14:X15"/>
    <mergeCell ref="W4:W5"/>
    <mergeCell ref="X4:X5"/>
    <mergeCell ref="W6:W7"/>
    <mergeCell ref="X6:X7"/>
    <mergeCell ref="W8:W9"/>
    <mergeCell ref="X8:X9"/>
    <mergeCell ref="W10:W11"/>
    <mergeCell ref="X10:X11"/>
    <mergeCell ref="W12:W13"/>
    <mergeCell ref="X12:X13"/>
    <mergeCell ref="N149:S149"/>
    <mergeCell ref="N150:S150"/>
    <mergeCell ref="B153:D154"/>
    <mergeCell ref="E153:E154"/>
    <mergeCell ref="G153:K153"/>
    <mergeCell ref="L153:L154"/>
    <mergeCell ref="M153:S153"/>
    <mergeCell ref="H154:I154"/>
    <mergeCell ref="N154:P154"/>
    <mergeCell ref="Q154:S154"/>
    <mergeCell ref="N171:P171"/>
    <mergeCell ref="B155:D155"/>
    <mergeCell ref="H155:I155"/>
    <mergeCell ref="N155:P155"/>
    <mergeCell ref="Q155:S155"/>
    <mergeCell ref="B156:D156"/>
    <mergeCell ref="H156:I156"/>
    <mergeCell ref="N156:P156"/>
    <mergeCell ref="Q156:S156"/>
    <mergeCell ref="B166:E166"/>
    <mergeCell ref="L166:P166"/>
    <mergeCell ref="B167:E167"/>
    <mergeCell ref="L167:P167"/>
    <mergeCell ref="B168:E168"/>
    <mergeCell ref="L168:P168"/>
    <mergeCell ref="B169:E169"/>
    <mergeCell ref="L169:P169"/>
    <mergeCell ref="A2:J2"/>
    <mergeCell ref="K2:U2"/>
    <mergeCell ref="A141:J141"/>
    <mergeCell ref="K141:U141"/>
    <mergeCell ref="A142:M142"/>
    <mergeCell ref="N142:U142"/>
    <mergeCell ref="I144:K144"/>
    <mergeCell ref="I145:L145"/>
    <mergeCell ref="M148:N148"/>
    <mergeCell ref="B23:D23"/>
    <mergeCell ref="N21:P21"/>
    <mergeCell ref="Q21:S21"/>
    <mergeCell ref="N3:U3"/>
    <mergeCell ref="A3:M3"/>
    <mergeCell ref="B14:D15"/>
    <mergeCell ref="E14:E15"/>
    <mergeCell ref="G14:K14"/>
    <mergeCell ref="H15:I15"/>
    <mergeCell ref="L14:L15"/>
    <mergeCell ref="N11:S11"/>
    <mergeCell ref="I5:K5"/>
    <mergeCell ref="I6:L6"/>
    <mergeCell ref="M9:N9"/>
    <mergeCell ref="N10:S10"/>
    <mergeCell ref="M14:S14"/>
    <mergeCell ref="H27:I27"/>
    <mergeCell ref="H21:I21"/>
    <mergeCell ref="H22:I22"/>
    <mergeCell ref="H23:I23"/>
    <mergeCell ref="H24:I24"/>
    <mergeCell ref="H25:I25"/>
    <mergeCell ref="H26:I26"/>
    <mergeCell ref="B24:D24"/>
    <mergeCell ref="B25:D25"/>
    <mergeCell ref="B26:D26"/>
    <mergeCell ref="B27:D27"/>
    <mergeCell ref="H16:I16"/>
    <mergeCell ref="H17:I17"/>
    <mergeCell ref="H18:I18"/>
    <mergeCell ref="H19:I19"/>
    <mergeCell ref="H20:I20"/>
    <mergeCell ref="B16:D16"/>
    <mergeCell ref="B17:D17"/>
    <mergeCell ref="B18:D18"/>
    <mergeCell ref="B19:D19"/>
    <mergeCell ref="B20:D20"/>
    <mergeCell ref="B21:D21"/>
    <mergeCell ref="B22:D22"/>
    <mergeCell ref="N22:P22"/>
    <mergeCell ref="N23:P23"/>
    <mergeCell ref="N24:P24"/>
    <mergeCell ref="N25:P25"/>
    <mergeCell ref="N26:P26"/>
    <mergeCell ref="N27:P27"/>
    <mergeCell ref="N15:P15"/>
    <mergeCell ref="N16:P16"/>
    <mergeCell ref="N17:P17"/>
    <mergeCell ref="N18:P18"/>
    <mergeCell ref="N19:P19"/>
    <mergeCell ref="N20:P20"/>
    <mergeCell ref="Q22:S22"/>
    <mergeCell ref="Q23:S23"/>
    <mergeCell ref="Q24:S24"/>
    <mergeCell ref="Q25:S25"/>
    <mergeCell ref="Q26:S26"/>
    <mergeCell ref="Q27:S27"/>
    <mergeCell ref="Q15:S15"/>
    <mergeCell ref="Q16:S16"/>
    <mergeCell ref="Q17:S17"/>
    <mergeCell ref="Q18:S18"/>
    <mergeCell ref="Q19:S19"/>
    <mergeCell ref="Q20:S20"/>
    <mergeCell ref="B32:E32"/>
    <mergeCell ref="B31:E31"/>
    <mergeCell ref="B33:E33"/>
    <mergeCell ref="B34:E34"/>
    <mergeCell ref="L32:O32"/>
    <mergeCell ref="L34:O34"/>
    <mergeCell ref="N36:P36"/>
    <mergeCell ref="L33:P33"/>
    <mergeCell ref="L31:P31"/>
    <mergeCell ref="A72:M72"/>
    <mergeCell ref="N72:U72"/>
    <mergeCell ref="M45:N45"/>
    <mergeCell ref="N46:S46"/>
    <mergeCell ref="N47:S47"/>
    <mergeCell ref="B50:D51"/>
    <mergeCell ref="E50:E51"/>
    <mergeCell ref="G50:K50"/>
    <mergeCell ref="L50:L51"/>
    <mergeCell ref="M50:S50"/>
    <mergeCell ref="H51:I51"/>
    <mergeCell ref="N51:P51"/>
    <mergeCell ref="Q51:S51"/>
    <mergeCell ref="B54:D54"/>
    <mergeCell ref="H54:I54"/>
    <mergeCell ref="N54:P54"/>
    <mergeCell ref="Q54:S54"/>
    <mergeCell ref="B55:D55"/>
    <mergeCell ref="H55:I55"/>
    <mergeCell ref="N55:P55"/>
    <mergeCell ref="Q55:S55"/>
    <mergeCell ref="B56:D56"/>
    <mergeCell ref="A71:J71"/>
    <mergeCell ref="K71:U71"/>
    <mergeCell ref="B64:E64"/>
    <mergeCell ref="B65:E65"/>
    <mergeCell ref="B66:E66"/>
    <mergeCell ref="L64:P64"/>
    <mergeCell ref="L65:P65"/>
    <mergeCell ref="L66:P66"/>
    <mergeCell ref="L67:P67"/>
    <mergeCell ref="N69:P69"/>
    <mergeCell ref="B67:E67"/>
    <mergeCell ref="B52:D52"/>
    <mergeCell ref="H52:I52"/>
    <mergeCell ref="N52:P52"/>
    <mergeCell ref="Q52:S52"/>
    <mergeCell ref="B53:D53"/>
    <mergeCell ref="H53:I53"/>
    <mergeCell ref="N53:P53"/>
    <mergeCell ref="Q53:S53"/>
    <mergeCell ref="A38:J38"/>
    <mergeCell ref="K38:U38"/>
    <mergeCell ref="A39:M39"/>
    <mergeCell ref="N39:U39"/>
    <mergeCell ref="I41:K41"/>
    <mergeCell ref="I42:L42"/>
    <mergeCell ref="Q122:S122"/>
    <mergeCell ref="B85:D85"/>
    <mergeCell ref="H85:I85"/>
    <mergeCell ref="N85:P85"/>
    <mergeCell ref="Q85:S85"/>
    <mergeCell ref="B86:D86"/>
    <mergeCell ref="H86:I86"/>
    <mergeCell ref="N86:P86"/>
    <mergeCell ref="Q86:S86"/>
    <mergeCell ref="M113:N113"/>
    <mergeCell ref="Q121:S121"/>
    <mergeCell ref="N115:S115"/>
    <mergeCell ref="B118:D119"/>
    <mergeCell ref="E118:E119"/>
    <mergeCell ref="G118:K118"/>
    <mergeCell ref="L118:L119"/>
    <mergeCell ref="M118:S118"/>
    <mergeCell ref="B121:D121"/>
    <mergeCell ref="H121:I121"/>
    <mergeCell ref="N121:P121"/>
    <mergeCell ref="B122:D122"/>
    <mergeCell ref="H122:I122"/>
    <mergeCell ref="N122:P122"/>
    <mergeCell ref="B120:D120"/>
    <mergeCell ref="N136:P136"/>
    <mergeCell ref="B132:E132"/>
    <mergeCell ref="L132:P132"/>
    <mergeCell ref="B133:E133"/>
    <mergeCell ref="L133:P133"/>
    <mergeCell ref="B134:E134"/>
    <mergeCell ref="L134:P134"/>
    <mergeCell ref="B131:E131"/>
    <mergeCell ref="L131:P131"/>
    <mergeCell ref="H120:I120"/>
    <mergeCell ref="N120:P120"/>
    <mergeCell ref="Q120:S120"/>
    <mergeCell ref="L97:P97"/>
    <mergeCell ref="A106:J106"/>
    <mergeCell ref="K106:U106"/>
    <mergeCell ref="B97:E97"/>
    <mergeCell ref="B98:E98"/>
    <mergeCell ref="L98:P98"/>
    <mergeCell ref="B99:E99"/>
    <mergeCell ref="L99:P99"/>
    <mergeCell ref="A107:M107"/>
    <mergeCell ref="N107:U107"/>
    <mergeCell ref="I109:K109"/>
    <mergeCell ref="I110:L110"/>
    <mergeCell ref="H119:I119"/>
    <mergeCell ref="N119:P119"/>
    <mergeCell ref="Q119:S119"/>
    <mergeCell ref="H56:I56"/>
    <mergeCell ref="N56:P56"/>
    <mergeCell ref="Q56:S56"/>
    <mergeCell ref="B87:D87"/>
    <mergeCell ref="H87:I87"/>
    <mergeCell ref="N87:P87"/>
    <mergeCell ref="Q87:S87"/>
    <mergeCell ref="N114:S114"/>
    <mergeCell ref="B100:E100"/>
    <mergeCell ref="L100:P100"/>
    <mergeCell ref="N102:P102"/>
    <mergeCell ref="N80:S80"/>
    <mergeCell ref="B83:D84"/>
    <mergeCell ref="E83:E84"/>
    <mergeCell ref="G83:K83"/>
    <mergeCell ref="L83:L84"/>
    <mergeCell ref="M83:S83"/>
    <mergeCell ref="H84:I84"/>
    <mergeCell ref="N84:P84"/>
    <mergeCell ref="Q84:S84"/>
    <mergeCell ref="I74:K74"/>
    <mergeCell ref="I75:L75"/>
    <mergeCell ref="M78:N78"/>
    <mergeCell ref="N79:S79"/>
  </mergeCells>
  <conditionalFormatting sqref="E54">
    <cfRule type="notContainsBlanks" dxfId="106" priority="149">
      <formula>LEN(TRIM(E54))&gt;0</formula>
    </cfRule>
  </conditionalFormatting>
  <conditionalFormatting sqref="G54">
    <cfRule type="notContainsBlanks" dxfId="105" priority="148">
      <formula>LEN(TRIM(G54))&gt;0</formula>
    </cfRule>
  </conditionalFormatting>
  <conditionalFormatting sqref="H54:I54">
    <cfRule type="notContainsBlanks" dxfId="104" priority="147">
      <formula>LEN(TRIM(H54))&gt;0</formula>
    </cfRule>
  </conditionalFormatting>
  <conditionalFormatting sqref="J54">
    <cfRule type="notContainsBlanks" dxfId="103" priority="146">
      <formula>LEN(TRIM(J54))&gt;0</formula>
    </cfRule>
  </conditionalFormatting>
  <conditionalFormatting sqref="K54">
    <cfRule type="notContainsBlanks" dxfId="102" priority="145">
      <formula>LEN(TRIM(K54))&gt;0</formula>
    </cfRule>
  </conditionalFormatting>
  <conditionalFormatting sqref="L54">
    <cfRule type="notContainsBlanks" dxfId="101" priority="144">
      <formula>LEN(TRIM(L54))&gt;0</formula>
    </cfRule>
  </conditionalFormatting>
  <conditionalFormatting sqref="M54">
    <cfRule type="notContainsBlanks" dxfId="100" priority="143">
      <formula>LEN(TRIM(M54))&gt;0</formula>
    </cfRule>
  </conditionalFormatting>
  <conditionalFormatting sqref="N54:P54">
    <cfRule type="notContainsBlanks" dxfId="99" priority="142">
      <formula>LEN(TRIM(N54))&gt;0</formula>
    </cfRule>
  </conditionalFormatting>
  <conditionalFormatting sqref="Q54:S54">
    <cfRule type="notContainsBlanks" dxfId="98" priority="141">
      <formula>LEN(TRIM(Q54))&gt;0</formula>
    </cfRule>
  </conditionalFormatting>
  <conditionalFormatting sqref="F54">
    <cfRule type="notContainsBlanks" dxfId="97" priority="140">
      <formula>LEN(TRIM(F54))&gt;0</formula>
    </cfRule>
  </conditionalFormatting>
  <conditionalFormatting sqref="E87">
    <cfRule type="notContainsBlanks" dxfId="96" priority="127">
      <formula>LEN(TRIM(E87))&gt;0</formula>
    </cfRule>
  </conditionalFormatting>
  <conditionalFormatting sqref="G87">
    <cfRule type="notContainsBlanks" dxfId="95" priority="126">
      <formula>LEN(TRIM(G87))&gt;0</formula>
    </cfRule>
  </conditionalFormatting>
  <conditionalFormatting sqref="H87:I87">
    <cfRule type="notContainsBlanks" dxfId="94" priority="125">
      <formula>LEN(TRIM(H87))&gt;0</formula>
    </cfRule>
  </conditionalFormatting>
  <conditionalFormatting sqref="J87">
    <cfRule type="notContainsBlanks" dxfId="93" priority="124">
      <formula>LEN(TRIM(J87))&gt;0</formula>
    </cfRule>
  </conditionalFormatting>
  <conditionalFormatting sqref="K87">
    <cfRule type="notContainsBlanks" dxfId="92" priority="123">
      <formula>LEN(TRIM(K87))&gt;0</formula>
    </cfRule>
  </conditionalFormatting>
  <conditionalFormatting sqref="L87">
    <cfRule type="notContainsBlanks" dxfId="91" priority="122">
      <formula>LEN(TRIM(L87))&gt;0</formula>
    </cfRule>
  </conditionalFormatting>
  <conditionalFormatting sqref="M87">
    <cfRule type="notContainsBlanks" dxfId="90" priority="121">
      <formula>LEN(TRIM(M87))&gt;0</formula>
    </cfRule>
  </conditionalFormatting>
  <conditionalFormatting sqref="N87:P87">
    <cfRule type="notContainsBlanks" dxfId="89" priority="120">
      <formula>LEN(TRIM(N87))&gt;0</formula>
    </cfRule>
  </conditionalFormatting>
  <conditionalFormatting sqref="Q87:S87">
    <cfRule type="notContainsBlanks" dxfId="88" priority="119">
      <formula>LEN(TRIM(Q87))&gt;0</formula>
    </cfRule>
  </conditionalFormatting>
  <conditionalFormatting sqref="F87">
    <cfRule type="notContainsBlanks" dxfId="87" priority="118">
      <formula>LEN(TRIM(F87))&gt;0</formula>
    </cfRule>
  </conditionalFormatting>
  <conditionalFormatting sqref="E86">
    <cfRule type="notContainsBlanks" dxfId="86" priority="116">
      <formula>LEN(TRIM(E86))&gt;0</formula>
    </cfRule>
  </conditionalFormatting>
  <conditionalFormatting sqref="G86">
    <cfRule type="notContainsBlanks" dxfId="85" priority="115">
      <formula>LEN(TRIM(G86))&gt;0</formula>
    </cfRule>
  </conditionalFormatting>
  <conditionalFormatting sqref="H86:I86">
    <cfRule type="notContainsBlanks" dxfId="84" priority="114">
      <formula>LEN(TRIM(H86))&gt;0</formula>
    </cfRule>
  </conditionalFormatting>
  <conditionalFormatting sqref="J86">
    <cfRule type="notContainsBlanks" dxfId="83" priority="113">
      <formula>LEN(TRIM(J86))&gt;0</formula>
    </cfRule>
  </conditionalFormatting>
  <conditionalFormatting sqref="K86">
    <cfRule type="notContainsBlanks" dxfId="82" priority="112">
      <formula>LEN(TRIM(K86))&gt;0</formula>
    </cfRule>
  </conditionalFormatting>
  <conditionalFormatting sqref="L86">
    <cfRule type="notContainsBlanks" dxfId="81" priority="111">
      <formula>LEN(TRIM(L86))&gt;0</formula>
    </cfRule>
  </conditionalFormatting>
  <conditionalFormatting sqref="M86">
    <cfRule type="notContainsBlanks" dxfId="80" priority="110">
      <formula>LEN(TRIM(M86))&gt;0</formula>
    </cfRule>
  </conditionalFormatting>
  <conditionalFormatting sqref="N86:P86">
    <cfRule type="notContainsBlanks" dxfId="79" priority="109">
      <formula>LEN(TRIM(N86))&gt;0</formula>
    </cfRule>
  </conditionalFormatting>
  <conditionalFormatting sqref="Q86:S86">
    <cfRule type="notContainsBlanks" dxfId="78" priority="108">
      <formula>LEN(TRIM(Q86))&gt;0</formula>
    </cfRule>
  </conditionalFormatting>
  <conditionalFormatting sqref="F86">
    <cfRule type="notContainsBlanks" dxfId="77" priority="107">
      <formula>LEN(TRIM(F86))&gt;0</formula>
    </cfRule>
  </conditionalFormatting>
  <conditionalFormatting sqref="E121">
    <cfRule type="notContainsBlanks" dxfId="76" priority="105">
      <formula>LEN(TRIM(E121))&gt;0</formula>
    </cfRule>
  </conditionalFormatting>
  <conditionalFormatting sqref="G121">
    <cfRule type="notContainsBlanks" dxfId="75" priority="104">
      <formula>LEN(TRIM(G121))&gt;0</formula>
    </cfRule>
  </conditionalFormatting>
  <conditionalFormatting sqref="H121:I121">
    <cfRule type="notContainsBlanks" dxfId="74" priority="103">
      <formula>LEN(TRIM(H121))&gt;0</formula>
    </cfRule>
  </conditionalFormatting>
  <conditionalFormatting sqref="J121">
    <cfRule type="notContainsBlanks" dxfId="73" priority="102">
      <formula>LEN(TRIM(J121))&gt;0</formula>
    </cfRule>
  </conditionalFormatting>
  <conditionalFormatting sqref="K121">
    <cfRule type="notContainsBlanks" dxfId="72" priority="101">
      <formula>LEN(TRIM(K121))&gt;0</formula>
    </cfRule>
  </conditionalFormatting>
  <conditionalFormatting sqref="L121">
    <cfRule type="notContainsBlanks" dxfId="71" priority="100">
      <formula>LEN(TRIM(L121))&gt;0</formula>
    </cfRule>
  </conditionalFormatting>
  <conditionalFormatting sqref="M121">
    <cfRule type="notContainsBlanks" dxfId="70" priority="99">
      <formula>LEN(TRIM(M121))&gt;0</formula>
    </cfRule>
  </conditionalFormatting>
  <conditionalFormatting sqref="N121:P121">
    <cfRule type="notContainsBlanks" dxfId="69" priority="98">
      <formula>LEN(TRIM(N121))&gt;0</formula>
    </cfRule>
  </conditionalFormatting>
  <conditionalFormatting sqref="Q121:S121">
    <cfRule type="notContainsBlanks" dxfId="68" priority="97">
      <formula>LEN(TRIM(Q121))&gt;0</formula>
    </cfRule>
  </conditionalFormatting>
  <conditionalFormatting sqref="F121">
    <cfRule type="notContainsBlanks" dxfId="67" priority="96">
      <formula>LEN(TRIM(F121))&gt;0</formula>
    </cfRule>
  </conditionalFormatting>
  <conditionalFormatting sqref="E122">
    <cfRule type="notContainsBlanks" dxfId="66" priority="94">
      <formula>LEN(TRIM(E122))&gt;0</formula>
    </cfRule>
  </conditionalFormatting>
  <conditionalFormatting sqref="G122">
    <cfRule type="notContainsBlanks" dxfId="65" priority="93">
      <formula>LEN(TRIM(G122))&gt;0</formula>
    </cfRule>
  </conditionalFormatting>
  <conditionalFormatting sqref="H122:I122">
    <cfRule type="notContainsBlanks" dxfId="64" priority="92">
      <formula>LEN(TRIM(H122))&gt;0</formula>
    </cfRule>
  </conditionalFormatting>
  <conditionalFormatting sqref="J122">
    <cfRule type="notContainsBlanks" dxfId="63" priority="91">
      <formula>LEN(TRIM(J122))&gt;0</formula>
    </cfRule>
  </conditionalFormatting>
  <conditionalFormatting sqref="K122">
    <cfRule type="notContainsBlanks" dxfId="62" priority="90">
      <formula>LEN(TRIM(K122))&gt;0</formula>
    </cfRule>
  </conditionalFormatting>
  <conditionalFormatting sqref="L122">
    <cfRule type="notContainsBlanks" dxfId="61" priority="89">
      <formula>LEN(TRIM(L122))&gt;0</formula>
    </cfRule>
  </conditionalFormatting>
  <conditionalFormatting sqref="M122">
    <cfRule type="notContainsBlanks" dxfId="60" priority="88">
      <formula>LEN(TRIM(M122))&gt;0</formula>
    </cfRule>
  </conditionalFormatting>
  <conditionalFormatting sqref="N122:P122">
    <cfRule type="notContainsBlanks" dxfId="59" priority="87">
      <formula>LEN(TRIM(N122))&gt;0</formula>
    </cfRule>
  </conditionalFormatting>
  <conditionalFormatting sqref="Q122:S122">
    <cfRule type="notContainsBlanks" dxfId="58" priority="86">
      <formula>LEN(TRIM(Q122))&gt;0</formula>
    </cfRule>
  </conditionalFormatting>
  <conditionalFormatting sqref="F122">
    <cfRule type="notContainsBlanks" dxfId="57" priority="85">
      <formula>LEN(TRIM(F122))&gt;0</formula>
    </cfRule>
  </conditionalFormatting>
  <conditionalFormatting sqref="E156">
    <cfRule type="notContainsBlanks" dxfId="56" priority="83">
      <formula>LEN(TRIM(E156))&gt;0</formula>
    </cfRule>
  </conditionalFormatting>
  <conditionalFormatting sqref="G156">
    <cfRule type="notContainsBlanks" dxfId="55" priority="82">
      <formula>LEN(TRIM(G156))&gt;0</formula>
    </cfRule>
  </conditionalFormatting>
  <conditionalFormatting sqref="H156:I156">
    <cfRule type="notContainsBlanks" dxfId="54" priority="81">
      <formula>LEN(TRIM(H156))&gt;0</formula>
    </cfRule>
  </conditionalFormatting>
  <conditionalFormatting sqref="J156">
    <cfRule type="notContainsBlanks" dxfId="53" priority="80">
      <formula>LEN(TRIM(J156))&gt;0</formula>
    </cfRule>
  </conditionalFormatting>
  <conditionalFormatting sqref="K156">
    <cfRule type="notContainsBlanks" dxfId="52" priority="79">
      <formula>LEN(TRIM(K156))&gt;0</formula>
    </cfRule>
  </conditionalFormatting>
  <conditionalFormatting sqref="L156">
    <cfRule type="notContainsBlanks" dxfId="51" priority="78">
      <formula>LEN(TRIM(L156))&gt;0</formula>
    </cfRule>
  </conditionalFormatting>
  <conditionalFormatting sqref="M156">
    <cfRule type="notContainsBlanks" dxfId="50" priority="77">
      <formula>LEN(TRIM(M156))&gt;0</formula>
    </cfRule>
  </conditionalFormatting>
  <conditionalFormatting sqref="N156:P156">
    <cfRule type="notContainsBlanks" dxfId="49" priority="76">
      <formula>LEN(TRIM(N156))&gt;0</formula>
    </cfRule>
  </conditionalFormatting>
  <conditionalFormatting sqref="Q156:S156">
    <cfRule type="notContainsBlanks" dxfId="48" priority="75">
      <formula>LEN(TRIM(Q156))&gt;0</formula>
    </cfRule>
  </conditionalFormatting>
  <conditionalFormatting sqref="F156">
    <cfRule type="notContainsBlanks" dxfId="47" priority="74">
      <formula>LEN(TRIM(F156))&gt;0</formula>
    </cfRule>
  </conditionalFormatting>
  <conditionalFormatting sqref="E56">
    <cfRule type="notContainsBlanks" dxfId="46" priority="50">
      <formula>LEN(TRIM(E56))&gt;0</formula>
    </cfRule>
  </conditionalFormatting>
  <conditionalFormatting sqref="G56">
    <cfRule type="notContainsBlanks" dxfId="45" priority="49">
      <formula>LEN(TRIM(G56))&gt;0</formula>
    </cfRule>
  </conditionalFormatting>
  <conditionalFormatting sqref="H56:I56">
    <cfRule type="notContainsBlanks" dxfId="44" priority="48">
      <formula>LEN(TRIM(H56))&gt;0</formula>
    </cfRule>
  </conditionalFormatting>
  <conditionalFormatting sqref="J56">
    <cfRule type="notContainsBlanks" dxfId="43" priority="47">
      <formula>LEN(TRIM(J56))&gt;0</formula>
    </cfRule>
  </conditionalFormatting>
  <conditionalFormatting sqref="K56">
    <cfRule type="notContainsBlanks" dxfId="42" priority="46">
      <formula>LEN(TRIM(K56))&gt;0</formula>
    </cfRule>
  </conditionalFormatting>
  <conditionalFormatting sqref="L56">
    <cfRule type="notContainsBlanks" dxfId="41" priority="45">
      <formula>LEN(TRIM(L56))&gt;0</formula>
    </cfRule>
  </conditionalFormatting>
  <conditionalFormatting sqref="M56">
    <cfRule type="notContainsBlanks" dxfId="40" priority="44">
      <formula>LEN(TRIM(M56))&gt;0</formula>
    </cfRule>
  </conditionalFormatting>
  <conditionalFormatting sqref="N56:P56">
    <cfRule type="notContainsBlanks" dxfId="39" priority="43">
      <formula>LEN(TRIM(N56))&gt;0</formula>
    </cfRule>
  </conditionalFormatting>
  <conditionalFormatting sqref="Q56:S56">
    <cfRule type="notContainsBlanks" dxfId="38" priority="42">
      <formula>LEN(TRIM(Q56))&gt;0</formula>
    </cfRule>
  </conditionalFormatting>
  <conditionalFormatting sqref="F56">
    <cfRule type="notContainsBlanks" dxfId="37" priority="41">
      <formula>LEN(TRIM(F56))&gt;0</formula>
    </cfRule>
  </conditionalFormatting>
  <conditionalFormatting sqref="E55">
    <cfRule type="notContainsBlanks" dxfId="36" priority="39">
      <formula>LEN(TRIM(E55))&gt;0</formula>
    </cfRule>
  </conditionalFormatting>
  <conditionalFormatting sqref="G55">
    <cfRule type="notContainsBlanks" dxfId="35" priority="38">
      <formula>LEN(TRIM(G55))&gt;0</formula>
    </cfRule>
  </conditionalFormatting>
  <conditionalFormatting sqref="H55:I55">
    <cfRule type="notContainsBlanks" dxfId="34" priority="37">
      <formula>LEN(TRIM(H55))&gt;0</formula>
    </cfRule>
  </conditionalFormatting>
  <conditionalFormatting sqref="J55">
    <cfRule type="notContainsBlanks" dxfId="33" priority="36">
      <formula>LEN(TRIM(J55))&gt;0</formula>
    </cfRule>
  </conditionalFormatting>
  <conditionalFormatting sqref="K55">
    <cfRule type="notContainsBlanks" dxfId="32" priority="35">
      <formula>LEN(TRIM(K55))&gt;0</formula>
    </cfRule>
  </conditionalFormatting>
  <conditionalFormatting sqref="L55">
    <cfRule type="notContainsBlanks" dxfId="31" priority="34">
      <formula>LEN(TRIM(L55))&gt;0</formula>
    </cfRule>
  </conditionalFormatting>
  <conditionalFormatting sqref="M55">
    <cfRule type="notContainsBlanks" dxfId="30" priority="33">
      <formula>LEN(TRIM(M55))&gt;0</formula>
    </cfRule>
  </conditionalFormatting>
  <conditionalFormatting sqref="N55:P55">
    <cfRule type="notContainsBlanks" dxfId="29" priority="32">
      <formula>LEN(TRIM(N55))&gt;0</formula>
    </cfRule>
  </conditionalFormatting>
  <conditionalFormatting sqref="Q55:S55">
    <cfRule type="notContainsBlanks" dxfId="28" priority="31">
      <formula>LEN(TRIM(Q55))&gt;0</formula>
    </cfRule>
  </conditionalFormatting>
  <conditionalFormatting sqref="F55">
    <cfRule type="notContainsBlanks" dxfId="27" priority="30">
      <formula>LEN(TRIM(F55))&gt;0</formula>
    </cfRule>
  </conditionalFormatting>
  <conditionalFormatting sqref="B20:D20">
    <cfRule type="expression" dxfId="26" priority="26">
      <formula>$E$20=""</formula>
    </cfRule>
  </conditionalFormatting>
  <conditionalFormatting sqref="B21:D21">
    <cfRule type="expression" dxfId="25" priority="25">
      <formula>$E$21=""</formula>
    </cfRule>
  </conditionalFormatting>
  <conditionalFormatting sqref="B22:D22">
    <cfRule type="expression" dxfId="24" priority="24">
      <formula>$E$22=""</formula>
    </cfRule>
  </conditionalFormatting>
  <conditionalFormatting sqref="B23:D23">
    <cfRule type="expression" dxfId="23" priority="23">
      <formula>$E$23=""</formula>
    </cfRule>
  </conditionalFormatting>
  <conditionalFormatting sqref="B24:D24">
    <cfRule type="expression" dxfId="22" priority="22">
      <formula>$E$24=""</formula>
    </cfRule>
  </conditionalFormatting>
  <conditionalFormatting sqref="B25:D25">
    <cfRule type="expression" dxfId="21" priority="21">
      <formula>$E$25=""</formula>
    </cfRule>
  </conditionalFormatting>
  <conditionalFormatting sqref="B26:D26">
    <cfRule type="expression" dxfId="20" priority="20">
      <formula>$E$26=""</formula>
    </cfRule>
  </conditionalFormatting>
  <conditionalFormatting sqref="B27:D27">
    <cfRule type="expression" dxfId="19" priority="19">
      <formula>$E$27=""</formula>
    </cfRule>
  </conditionalFormatting>
  <conditionalFormatting sqref="B19:D19">
    <cfRule type="expression" dxfId="18" priority="18">
      <formula>$E$19=""</formula>
    </cfRule>
  </conditionalFormatting>
  <conditionalFormatting sqref="B18:D18">
    <cfRule type="expression" dxfId="17" priority="17">
      <formula>$E$18=""</formula>
    </cfRule>
  </conditionalFormatting>
  <conditionalFormatting sqref="B55:D55">
    <cfRule type="expression" dxfId="16" priority="12">
      <formula>AND($E$54="",$E$55="")</formula>
    </cfRule>
    <cfRule type="expression" dxfId="15" priority="16">
      <formula>$E$55=""</formula>
    </cfRule>
  </conditionalFormatting>
  <conditionalFormatting sqref="B56:D56">
    <cfRule type="expression" dxfId="14" priority="14">
      <formula>AND($E$56="",$E$55&lt;&gt;"")</formula>
    </cfRule>
    <cfRule type="expression" dxfId="13" priority="15">
      <formula>AND($E$56="",$E$55="")</formula>
    </cfRule>
  </conditionalFormatting>
  <conditionalFormatting sqref="B54:D54">
    <cfRule type="expression" dxfId="12" priority="13">
      <formula>$E$54=""</formula>
    </cfRule>
  </conditionalFormatting>
  <conditionalFormatting sqref="B17:D17">
    <cfRule type="expression" dxfId="11" priority="11">
      <formula>$E$17=""</formula>
    </cfRule>
  </conditionalFormatting>
  <conditionalFormatting sqref="B87:D87">
    <cfRule type="expression" dxfId="10" priority="8">
      <formula>AND($E$86="",$E$87="")</formula>
    </cfRule>
    <cfRule type="expression" dxfId="9" priority="10">
      <formula>AND($E$87="",$E$86&lt;&gt;"")</formula>
    </cfRule>
  </conditionalFormatting>
  <conditionalFormatting sqref="B86:D86">
    <cfRule type="expression" dxfId="8" priority="9">
      <formula>AND($E$86="",$E$85&lt;&gt;"")</formula>
    </cfRule>
  </conditionalFormatting>
  <conditionalFormatting sqref="B122:D122">
    <cfRule type="expression" dxfId="7" priority="5">
      <formula>AND($E$122="",$E$121&lt;&gt;"")</formula>
    </cfRule>
    <cfRule type="expression" dxfId="6" priority="6">
      <formula>AND($E$122="",$E$121="")</formula>
    </cfRule>
  </conditionalFormatting>
  <conditionalFormatting sqref="B121:D121">
    <cfRule type="expression" dxfId="5" priority="2">
      <formula>AND($E$121="",$E$120&lt;&gt;"")</formula>
    </cfRule>
  </conditionalFormatting>
  <conditionalFormatting sqref="B156:D156">
    <cfRule type="expression" dxfId="4" priority="1">
      <formula>AND($E$156="",$E$155&lt;&gt;"")</formula>
    </cfRule>
  </conditionalFormatting>
  <dataValidations count="5">
    <dataValidation type="list" allowBlank="1" showInputMessage="1" showErrorMessage="1" sqref="X10">
      <formula1>$AF$9:$AF$13</formula1>
    </dataValidation>
    <dataValidation type="list" allowBlank="1" showInputMessage="1" showErrorMessage="1" sqref="E160:F163 E28:F28 E58:F61 E91:F94 E125:F128">
      <formula1>$Z$4:$Z$10</formula1>
    </dataValidation>
    <dataValidation type="list" allowBlank="1" showInputMessage="1" showErrorMessage="1" sqref="B31:E31 X14">
      <formula1>$AD$9:$AD$12</formula1>
    </dataValidation>
    <dataValidation type="list" allowBlank="1" showInputMessage="1" showErrorMessage="1" sqref="X16">
      <formula1>$AD$9:$AD$11</formula1>
    </dataValidation>
    <dataValidation type="list" allowBlank="1" showInputMessage="1" showErrorMessage="1" sqref="E16:E27 F21">
      <formula1>$AD$3:$AD$8</formula1>
    </dataValidation>
  </dataValidations>
  <pageMargins left="0.7" right="1.0416666666666666E-2" top="0" bottom="0.125" header="0.3" footer="0.3"/>
  <pageSetup paperSize="9" orientation="landscape" r:id="rId1"/>
  <ignoredErrors>
    <ignoredError sqref="H16:H21 H24:H27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163"/>
  <sheetViews>
    <sheetView zoomScale="70" zoomScaleNormal="100" workbookViewId="0">
      <selection activeCell="I22" sqref="I22"/>
    </sheetView>
  </sheetViews>
  <sheetFormatPr defaultRowHeight="15" x14ac:dyDescent="0.25"/>
  <cols>
    <col min="1" max="1" width="6" customWidth="1"/>
    <col min="4" max="4" width="15.5703125" customWidth="1"/>
    <col min="5" max="5" width="20.28515625" customWidth="1"/>
    <col min="6" max="7" width="4.28515625" customWidth="1"/>
    <col min="8" max="8" width="12.28515625" customWidth="1"/>
    <col min="9" max="9" width="23.85546875" customWidth="1"/>
    <col min="10" max="10" width="10.28515625" customWidth="1"/>
    <col min="11" max="11" width="15.5703125" customWidth="1"/>
    <col min="12" max="12" width="9.85546875" customWidth="1"/>
    <col min="13" max="13" width="10.140625" bestFit="1" customWidth="1"/>
    <col min="14" max="14" width="2.140625" customWidth="1"/>
    <col min="15" max="15" width="3.42578125" customWidth="1"/>
    <col min="16" max="16" width="6.28515625" customWidth="1"/>
    <col min="17" max="17" width="1.85546875" customWidth="1"/>
    <col min="18" max="18" width="1" customWidth="1"/>
    <col min="19" max="19" width="2.85546875" customWidth="1"/>
    <col min="20" max="20" width="2.28515625" customWidth="1"/>
    <col min="21" max="21" width="15.7109375" customWidth="1"/>
    <col min="22" max="22" width="15.28515625" customWidth="1"/>
    <col min="23" max="23" width="4.28515625" customWidth="1"/>
    <col min="24" max="24" width="5.28515625" customWidth="1"/>
    <col min="25" max="25" width="4.42578125" customWidth="1"/>
  </cols>
  <sheetData>
    <row r="1" spans="1:20" ht="19.5" customHeight="1" x14ac:dyDescent="0.25"/>
    <row r="2" spans="1:20" ht="26.25" customHeight="1" x14ac:dyDescent="0.25"/>
    <row r="4" spans="1:20" ht="18.75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</row>
    <row r="5" spans="1:20" ht="30" customHeight="1" x14ac:dyDescent="0.35">
      <c r="A5" s="8"/>
      <c r="B5" s="80"/>
      <c r="C5" s="80"/>
      <c r="D5" s="80"/>
      <c r="E5" s="401" t="s">
        <v>27</v>
      </c>
      <c r="F5" s="401"/>
      <c r="G5" s="401"/>
      <c r="H5" s="401"/>
      <c r="I5" s="88" t="str">
        <f>IF(Требования!L5&lt;&gt;"",Требования!L5,"")</f>
        <v>Ц-3772</v>
      </c>
      <c r="J5" s="89"/>
      <c r="K5" s="89"/>
      <c r="L5" s="80"/>
      <c r="M5" s="80"/>
      <c r="N5" s="80"/>
      <c r="O5" s="80"/>
      <c r="P5" s="80"/>
      <c r="Q5" s="80"/>
      <c r="R5" s="80"/>
      <c r="S5" s="8"/>
      <c r="T5" s="8"/>
    </row>
    <row r="6" spans="1:20" ht="33" customHeight="1" x14ac:dyDescent="0.35">
      <c r="A6" s="8"/>
      <c r="B6" s="80"/>
      <c r="C6" s="80"/>
      <c r="D6" s="80"/>
      <c r="E6" s="401" t="s">
        <v>23</v>
      </c>
      <c r="F6" s="401"/>
      <c r="G6" s="401"/>
      <c r="H6" s="401"/>
      <c r="I6" s="401"/>
      <c r="J6" s="89"/>
      <c r="K6" s="89"/>
      <c r="L6" s="80"/>
      <c r="M6" s="80"/>
      <c r="N6" s="80"/>
      <c r="O6" s="80"/>
      <c r="P6" s="80"/>
      <c r="Q6" s="80"/>
      <c r="R6" s="80"/>
      <c r="S6" s="8"/>
      <c r="T6" s="8"/>
    </row>
    <row r="7" spans="1:20" ht="20.25" x14ac:dyDescent="0.3">
      <c r="A7" s="79"/>
      <c r="B7" s="80"/>
      <c r="C7" s="80"/>
      <c r="D7" s="80"/>
      <c r="E7" s="90"/>
      <c r="F7" s="90"/>
      <c r="G7" s="90"/>
      <c r="H7" s="90"/>
      <c r="I7" s="90"/>
      <c r="J7" s="90"/>
      <c r="K7" s="90"/>
      <c r="L7" s="80"/>
      <c r="M7" s="80"/>
      <c r="N7" s="80"/>
      <c r="O7" s="80"/>
      <c r="P7" s="80"/>
      <c r="Q7" s="80"/>
      <c r="R7" s="80"/>
      <c r="T7" s="8"/>
    </row>
    <row r="8" spans="1:20" ht="21.75" thickBot="1" x14ac:dyDescent="0.4">
      <c r="A8" s="2"/>
      <c r="B8" s="81"/>
      <c r="C8" s="80"/>
      <c r="D8" s="80"/>
      <c r="E8" s="87" t="str">
        <f>"+2000 на 10:00"</f>
        <v>+2000 на 10:00</v>
      </c>
      <c r="F8" s="91"/>
      <c r="G8" s="87" t="s">
        <v>60</v>
      </c>
      <c r="H8" s="87"/>
      <c r="I8" s="90"/>
      <c r="J8" s="90"/>
      <c r="K8" s="92" t="str">
        <f>IF(Требования!N11&lt;&gt;"",Требования!N11,"")</f>
        <v>06.01.2024</v>
      </c>
      <c r="L8" s="80"/>
    </row>
    <row r="9" spans="1:20" ht="21" thickBot="1" x14ac:dyDescent="0.35">
      <c r="B9" s="82"/>
      <c r="C9" s="80"/>
      <c r="D9" s="80"/>
      <c r="E9" s="295" t="s">
        <v>65</v>
      </c>
      <c r="F9" s="293"/>
      <c r="G9" s="293"/>
      <c r="H9" s="294"/>
      <c r="I9" s="80"/>
      <c r="J9" s="83"/>
      <c r="K9" s="80"/>
      <c r="L9" s="80"/>
      <c r="M9" s="80"/>
      <c r="N9" s="80"/>
      <c r="O9" s="80"/>
      <c r="P9" s="80"/>
      <c r="Q9" s="80"/>
      <c r="R9" s="80"/>
      <c r="S9" s="8"/>
      <c r="T9" s="8"/>
    </row>
    <row r="10" spans="1:20" ht="18.75" x14ac:dyDescent="0.3">
      <c r="B10" s="82"/>
      <c r="C10" s="80"/>
      <c r="D10" s="80"/>
      <c r="E10" s="80"/>
      <c r="F10" s="80"/>
      <c r="G10" s="80"/>
      <c r="H10" s="80"/>
      <c r="I10" s="80"/>
      <c r="J10" s="83"/>
      <c r="K10" s="84"/>
      <c r="L10" s="80"/>
      <c r="M10" s="80"/>
      <c r="N10" s="80"/>
      <c r="O10" s="80"/>
      <c r="P10" s="80"/>
      <c r="Q10" s="80"/>
      <c r="R10" s="80"/>
      <c r="S10" s="8"/>
      <c r="T10" s="8"/>
    </row>
    <row r="11" spans="1:20" ht="23.1" customHeight="1" x14ac:dyDescent="0.25">
      <c r="A11" s="8"/>
      <c r="B11" s="396" t="s">
        <v>31</v>
      </c>
      <c r="C11" s="396"/>
      <c r="D11" s="396"/>
      <c r="E11" s="396" t="s">
        <v>32</v>
      </c>
      <c r="F11" s="400" t="s">
        <v>33</v>
      </c>
      <c r="G11" s="400"/>
      <c r="H11" s="400"/>
      <c r="I11" s="400"/>
      <c r="J11" s="395"/>
      <c r="K11" s="395" t="s">
        <v>34</v>
      </c>
      <c r="S11" s="9"/>
      <c r="T11" s="8"/>
    </row>
    <row r="12" spans="1:20" ht="23.1" customHeight="1" x14ac:dyDescent="0.25">
      <c r="A12" s="8"/>
      <c r="B12" s="396"/>
      <c r="C12" s="396"/>
      <c r="D12" s="396"/>
      <c r="E12" s="396"/>
      <c r="F12" s="93" t="s">
        <v>36</v>
      </c>
      <c r="G12" s="397" t="s">
        <v>7</v>
      </c>
      <c r="H12" s="398"/>
      <c r="I12" s="94" t="s">
        <v>37</v>
      </c>
      <c r="J12" s="94" t="s">
        <v>38</v>
      </c>
      <c r="K12" s="396"/>
      <c r="S12" s="9"/>
      <c r="T12" s="8"/>
    </row>
    <row r="13" spans="1:20" ht="23.1" customHeight="1" x14ac:dyDescent="0.25">
      <c r="A13" s="8"/>
      <c r="B13" s="399" t="str">
        <f>IF(Требования!B16&lt;&gt;"",Требования!B16,"")</f>
        <v>Фтордезоксиглюкоза, 18F</v>
      </c>
      <c r="C13" s="400"/>
      <c r="D13" s="395"/>
      <c r="E13" s="95" t="str">
        <f>IF(Требования!E16&lt;&gt;"",Требования!E16,"")</f>
        <v>Дурова 24 с.3</v>
      </c>
      <c r="F13" s="93">
        <f>IF(E13&lt;&gt;"",1,"")</f>
        <v>1</v>
      </c>
      <c r="G13" s="393" t="str">
        <f>IF(F13&lt;&gt;"","1-15","")</f>
        <v>1-15</v>
      </c>
      <c r="H13" s="394"/>
      <c r="I13" s="144">
        <f>IF(Требования!J16&lt;&gt;"",Требования!J16,"")</f>
        <v>16000</v>
      </c>
      <c r="J13" s="95" t="str">
        <f>IF(Требования!K16&lt;&gt;"",Требования!K16,"")</f>
        <v>08:20</v>
      </c>
      <c r="K13" s="95">
        <f>IF(Требования!L16&lt;&gt;"",Требования!L16,"")</f>
        <v>7712</v>
      </c>
      <c r="S13" s="43"/>
      <c r="T13" s="8"/>
    </row>
    <row r="14" spans="1:20" ht="23.1" customHeight="1" x14ac:dyDescent="0.25">
      <c r="A14" s="8"/>
      <c r="B14" s="390" t="str">
        <f>IF(Требования!B17&lt;&gt;"",Требования!B17,"")</f>
        <v>Фтордезоксиглюкоза, 18F</v>
      </c>
      <c r="C14" s="391"/>
      <c r="D14" s="392"/>
      <c r="E14" s="95" t="str">
        <f>IF(Требования!E17&lt;&gt;"",Требования!E17,"")</f>
        <v>Дурова 24 с.3</v>
      </c>
      <c r="F14" s="93">
        <f t="shared" ref="F14:F24" si="0">IF(E14&lt;&gt;"",F13+1,"")</f>
        <v>2</v>
      </c>
      <c r="G14" s="393" t="str">
        <f>IF(F14&lt;&gt;"","1-15","")</f>
        <v>1-15</v>
      </c>
      <c r="H14" s="394"/>
      <c r="I14" s="144">
        <f>IF(Требования!J17&lt;&gt;"",Требования!J17,"")</f>
        <v>16000</v>
      </c>
      <c r="J14" s="143" t="str">
        <f>IF(Требования!K17&lt;&gt;"",Требования!K17,"")</f>
        <v>08:20</v>
      </c>
      <c r="K14" s="95">
        <f>IF(Требования!L17&lt;&gt;"",Требования!L17,"")</f>
        <v>7713</v>
      </c>
      <c r="S14" s="43"/>
      <c r="T14" s="8"/>
    </row>
    <row r="15" spans="1:20" ht="23.1" customHeight="1" x14ac:dyDescent="0.25">
      <c r="A15" s="8"/>
      <c r="B15" s="390" t="str">
        <f>IF(Требования!B18&lt;&gt;"",Требования!B18,"")</f>
        <v>Фтордезоксиглюкоза, 18F</v>
      </c>
      <c r="C15" s="391"/>
      <c r="D15" s="392"/>
      <c r="E15" s="95" t="str">
        <f>IF(Требования!E18&lt;&gt;"",Требования!E18,"")</f>
        <v>Дурова 24 с.3</v>
      </c>
      <c r="F15" s="93">
        <f t="shared" si="0"/>
        <v>3</v>
      </c>
      <c r="G15" s="393" t="str">
        <f t="shared" ref="G15:G24" si="1">IF(F15&lt;&gt;"","1-15","")</f>
        <v>1-15</v>
      </c>
      <c r="H15" s="394"/>
      <c r="I15" s="144">
        <f>IF(Требования!J18&lt;&gt;"",Требования!J18,"")</f>
        <v>36000</v>
      </c>
      <c r="J15" s="143" t="str">
        <f>IF(Требования!K18&lt;&gt;"",Требования!K18,"")</f>
        <v>08:20</v>
      </c>
      <c r="K15" s="95">
        <f>IF(Требования!L18&lt;&gt;"",Требования!L18,"")</f>
        <v>7714</v>
      </c>
      <c r="S15" s="43"/>
      <c r="T15" s="8"/>
    </row>
    <row r="16" spans="1:20" ht="23.1" customHeight="1" x14ac:dyDescent="0.25">
      <c r="A16" s="8"/>
      <c r="B16" s="390" t="str">
        <f>IF(Требования!B19&lt;&gt;"",Требования!B19,"")</f>
        <v>Фтордезоксиглюкоза, 18F</v>
      </c>
      <c r="C16" s="391"/>
      <c r="D16" s="392"/>
      <c r="E16" s="95" t="str">
        <f>IF(Требования!E19&lt;&gt;"",Требования!E19,"")</f>
        <v>Дурова 24 с.3</v>
      </c>
      <c r="F16" s="93">
        <f t="shared" si="0"/>
        <v>4</v>
      </c>
      <c r="G16" s="393" t="str">
        <f t="shared" si="1"/>
        <v>1-15</v>
      </c>
      <c r="H16" s="394"/>
      <c r="I16" s="119">
        <f>IF(Требования!J19&lt;&gt;"",Требования!J19,"")</f>
        <v>36000</v>
      </c>
      <c r="J16" s="143" t="str">
        <f>IF(Требования!K19&lt;&gt;"",Требования!K19,"")</f>
        <v>08:20</v>
      </c>
      <c r="K16" s="95">
        <f>IF(Требования!L19&lt;&gt;"",Требования!L19,"")</f>
        <v>7715</v>
      </c>
      <c r="S16" s="43"/>
      <c r="T16" s="8"/>
    </row>
    <row r="17" spans="1:21" ht="23.1" customHeight="1" x14ac:dyDescent="0.25">
      <c r="A17" s="8"/>
      <c r="B17" s="390" t="str">
        <f>IF(Требования!B20&lt;&gt;"",Требования!B20,"")</f>
        <v>Фтордезоксиглюкоза, 18F</v>
      </c>
      <c r="C17" s="391"/>
      <c r="D17" s="392"/>
      <c r="E17" s="95" t="str">
        <f>IF(Требования!E20&lt;&gt;"",Требования!E20,"")</f>
        <v>ОРНД 1-й эт.</v>
      </c>
      <c r="F17" s="93">
        <f t="shared" si="0"/>
        <v>5</v>
      </c>
      <c r="G17" s="393" t="str">
        <f t="shared" si="1"/>
        <v>1-15</v>
      </c>
      <c r="H17" s="394"/>
      <c r="I17" s="119">
        <f>IF(Требования!J20&lt;&gt;"",Требования!J20,"")</f>
        <v>9000</v>
      </c>
      <c r="J17" s="143" t="str">
        <f>IF(Требования!K20&lt;&gt;"",Требования!K20,"")</f>
        <v>08:40</v>
      </c>
      <c r="K17" s="95">
        <f>IF(Требования!L20&lt;&gt;"",Требования!L20,"")</f>
        <v>7716</v>
      </c>
      <c r="S17" s="43"/>
      <c r="T17" s="8"/>
    </row>
    <row r="18" spans="1:21" ht="23.1" customHeight="1" x14ac:dyDescent="0.25">
      <c r="A18" s="8"/>
      <c r="B18" s="390" t="str">
        <f>IF(Требования!B21&lt;&gt;"",Требования!B21,"")</f>
        <v>Фтордезоксиглюкоза, 18F</v>
      </c>
      <c r="C18" s="391"/>
      <c r="D18" s="392"/>
      <c r="E18" s="95" t="str">
        <f>IF(Требования!E21&lt;&gt;"",Требования!E21,"")</f>
        <v/>
      </c>
      <c r="F18" s="93" t="str">
        <f t="shared" si="0"/>
        <v/>
      </c>
      <c r="G18" s="393" t="str">
        <f t="shared" si="1"/>
        <v/>
      </c>
      <c r="H18" s="394"/>
      <c r="I18" s="119" t="str">
        <f>IF(Требования!J21&lt;&gt;"",Требования!J21,"")</f>
        <v/>
      </c>
      <c r="J18" s="143" t="str">
        <f>IF(Требования!K21&lt;&gt;"",Требования!K21,"")</f>
        <v/>
      </c>
      <c r="K18" s="95" t="str">
        <f>IF(Требования!L21&lt;&gt;"",Требования!L21,"")</f>
        <v/>
      </c>
      <c r="S18" s="43"/>
      <c r="T18" s="8"/>
    </row>
    <row r="19" spans="1:21" ht="23.1" customHeight="1" x14ac:dyDescent="0.25">
      <c r="A19" s="8"/>
      <c r="B19" s="390" t="str">
        <f>IF(Требования!B22&lt;&gt;"",Требования!B22,"")</f>
        <v>Фтордезоксиглюкоза, 18F</v>
      </c>
      <c r="C19" s="391"/>
      <c r="D19" s="392"/>
      <c r="E19" s="95" t="str">
        <f>IF(Требования!E22&lt;&gt;"",Требования!E22,"")</f>
        <v/>
      </c>
      <c r="F19" s="93" t="str">
        <f t="shared" si="0"/>
        <v/>
      </c>
      <c r="G19" s="393" t="str">
        <f t="shared" si="1"/>
        <v/>
      </c>
      <c r="H19" s="394"/>
      <c r="I19" s="119" t="str">
        <f>IF(Требования!J22&lt;&gt;"",Требования!J22,"")</f>
        <v/>
      </c>
      <c r="J19" s="143" t="str">
        <f>IF(Требования!K22&lt;&gt;"",Требования!K22,"")</f>
        <v/>
      </c>
      <c r="K19" s="95" t="str">
        <f>IF(Требования!L22&lt;&gt;"",Требования!L22,"")</f>
        <v/>
      </c>
      <c r="S19" s="43"/>
      <c r="T19" s="8"/>
    </row>
    <row r="20" spans="1:21" ht="23.1" customHeight="1" x14ac:dyDescent="0.25">
      <c r="A20" s="8"/>
      <c r="B20" s="390" t="str">
        <f>IF(Требования!B23&lt;&gt;"",Требования!B23,"")</f>
        <v>Фтордезоксиглюкоза, 18F</v>
      </c>
      <c r="C20" s="391"/>
      <c r="D20" s="392"/>
      <c r="E20" s="95" t="str">
        <f>IF(Требования!E23&lt;&gt;"",Требования!E23,"")</f>
        <v/>
      </c>
      <c r="F20" s="93" t="str">
        <f t="shared" si="0"/>
        <v/>
      </c>
      <c r="G20" s="393" t="str">
        <f t="shared" si="1"/>
        <v/>
      </c>
      <c r="H20" s="394"/>
      <c r="I20" s="141" t="str">
        <f>IF(Требования!J23&lt;&gt;"",Требования!J23,"")</f>
        <v/>
      </c>
      <c r="J20" s="143" t="str">
        <f>IF(Требования!K23&lt;&gt;"",Требования!K23,"")</f>
        <v/>
      </c>
      <c r="K20" s="95" t="str">
        <f>IF(Требования!L23&lt;&gt;"",Требования!L23,"")</f>
        <v/>
      </c>
      <c r="S20" s="43"/>
      <c r="T20" s="8"/>
      <c r="U20" s="8"/>
    </row>
    <row r="21" spans="1:21" ht="23.1" customHeight="1" x14ac:dyDescent="0.25">
      <c r="A21" s="8"/>
      <c r="B21" s="390" t="str">
        <f>IF(Требования!B24&lt;&gt;"",Требования!B24,"")</f>
        <v>Фтордезоксиглюкоза, 18F</v>
      </c>
      <c r="C21" s="391"/>
      <c r="D21" s="392"/>
      <c r="E21" s="95" t="str">
        <f>IF(Требования!E24&lt;&gt;"",Требования!E24,"")</f>
        <v/>
      </c>
      <c r="F21" s="93" t="str">
        <f t="shared" si="0"/>
        <v/>
      </c>
      <c r="G21" s="393" t="str">
        <f t="shared" si="1"/>
        <v/>
      </c>
      <c r="H21" s="394"/>
      <c r="I21" s="95" t="str">
        <f>IF(Требования!J24&lt;&gt;"",Требования!J24,"")</f>
        <v/>
      </c>
      <c r="J21" s="143" t="str">
        <f>IF(Требования!K24&lt;&gt;"",Требования!K24,"")</f>
        <v/>
      </c>
      <c r="K21" s="95" t="str">
        <f>IF(Требования!L24&lt;&gt;"",Требования!L24,"")</f>
        <v/>
      </c>
      <c r="S21" s="43"/>
      <c r="T21" s="8"/>
      <c r="U21" s="8"/>
    </row>
    <row r="22" spans="1:21" ht="23.1" customHeight="1" x14ac:dyDescent="0.25">
      <c r="A22" s="8"/>
      <c r="B22" s="390" t="str">
        <f>IF(Требования!B25&lt;&gt;"",Требования!B25,"")</f>
        <v>Фтордезоксиглюкоза, 18F</v>
      </c>
      <c r="C22" s="391"/>
      <c r="D22" s="392"/>
      <c r="E22" s="95" t="str">
        <f>IF(Требования!E25&lt;&gt;"",Требования!E25,"")</f>
        <v/>
      </c>
      <c r="F22" s="93" t="str">
        <f t="shared" si="0"/>
        <v/>
      </c>
      <c r="G22" s="393" t="str">
        <f t="shared" si="1"/>
        <v/>
      </c>
      <c r="H22" s="394"/>
      <c r="I22" s="95" t="str">
        <f>IF(Требования!J25&lt;&gt;"",Требования!J25,"")</f>
        <v/>
      </c>
      <c r="J22" s="143" t="str">
        <f>IF(Требования!K25&lt;&gt;"",Требования!K25,"")</f>
        <v/>
      </c>
      <c r="K22" s="95" t="str">
        <f>IF(Требования!L25&lt;&gt;"",Требования!L25,"")</f>
        <v/>
      </c>
      <c r="S22" s="43"/>
      <c r="T22" s="8"/>
      <c r="U22" s="8"/>
    </row>
    <row r="23" spans="1:21" ht="23.1" customHeight="1" x14ac:dyDescent="0.25">
      <c r="A23" s="8"/>
      <c r="B23" s="390" t="str">
        <f>IF(Требования!B26&lt;&gt;"",Требования!B26,"")</f>
        <v>Фтордезоксиглюкоза, 18F</v>
      </c>
      <c r="C23" s="391"/>
      <c r="D23" s="392"/>
      <c r="E23" s="95" t="str">
        <f>IF(Требования!E26&lt;&gt;"",Требования!E26,"")</f>
        <v/>
      </c>
      <c r="F23" s="93" t="str">
        <f t="shared" si="0"/>
        <v/>
      </c>
      <c r="G23" s="393" t="str">
        <f t="shared" si="1"/>
        <v/>
      </c>
      <c r="H23" s="394"/>
      <c r="I23" s="95" t="str">
        <f>IF(Требования!J26&lt;&gt;"",Требования!J26,"")</f>
        <v/>
      </c>
      <c r="J23" s="143" t="str">
        <f>IF(Требования!K26&lt;&gt;"",Требования!K26,"")</f>
        <v/>
      </c>
      <c r="K23" s="95" t="str">
        <f>IF(Требования!L26&lt;&gt;"",Требования!L26,"")</f>
        <v/>
      </c>
      <c r="S23" s="43"/>
      <c r="T23" s="8"/>
      <c r="U23" s="8"/>
    </row>
    <row r="24" spans="1:21" ht="23.1" customHeight="1" x14ac:dyDescent="0.25">
      <c r="A24" s="8"/>
      <c r="B24" s="390" t="str">
        <f>IF(Требования!B27&lt;&gt;"",Требования!B27,"")</f>
        <v>Фтордезоксиглюкоза, 18F</v>
      </c>
      <c r="C24" s="391"/>
      <c r="D24" s="392"/>
      <c r="E24" s="95" t="str">
        <f>IF(Требования!E27&lt;&gt;"",Требования!E27,"")</f>
        <v/>
      </c>
      <c r="F24" s="93" t="str">
        <f t="shared" si="0"/>
        <v/>
      </c>
      <c r="G24" s="393" t="str">
        <f t="shared" si="1"/>
        <v/>
      </c>
      <c r="H24" s="394"/>
      <c r="I24" s="95" t="str">
        <f>IF(Требования!J27&lt;&gt;"",Требования!J27,"")</f>
        <v/>
      </c>
      <c r="J24" s="143" t="str">
        <f>IF(Требования!K27&lt;&gt;"",Требования!K27,"")</f>
        <v/>
      </c>
      <c r="K24" s="95" t="str">
        <f>IF(Требования!L27&lt;&gt;"",Требования!L27,"")</f>
        <v/>
      </c>
      <c r="S24" s="43"/>
      <c r="T24" s="8"/>
      <c r="U24" s="8"/>
    </row>
    <row r="25" spans="1:21" ht="18.75" customHeight="1" x14ac:dyDescent="0.25">
      <c r="U25" s="8"/>
    </row>
    <row r="26" spans="1:21" ht="9" customHeight="1" x14ac:dyDescent="0.25">
      <c r="U26" s="8"/>
    </row>
    <row r="27" spans="1:21" ht="20.25" customHeight="1" x14ac:dyDescent="0.25">
      <c r="U27" s="8"/>
    </row>
    <row r="28" spans="1:21" ht="8.25" customHeight="1" x14ac:dyDescent="0.25">
      <c r="U28" s="8"/>
    </row>
    <row r="29" spans="1:21" x14ac:dyDescent="0.25">
      <c r="U29" s="8"/>
    </row>
    <row r="30" spans="1:21" ht="15.75" customHeight="1" x14ac:dyDescent="0.25"/>
    <row r="31" spans="1:21" ht="18.75" customHeight="1" x14ac:dyDescent="0.25"/>
    <row r="32" spans="1:21" ht="26.25" customHeight="1" x14ac:dyDescent="0.25"/>
    <row r="46" ht="23.1" customHeight="1" x14ac:dyDescent="0.25"/>
    <row r="47" ht="23.1" customHeight="1" x14ac:dyDescent="0.25"/>
    <row r="48" ht="23.1" customHeight="1" x14ac:dyDescent="0.25"/>
    <row r="49" ht="23.1" customHeight="1" x14ac:dyDescent="0.25"/>
    <row r="50" ht="23.1" customHeight="1" x14ac:dyDescent="0.25"/>
    <row r="51" ht="23.1" customHeight="1" x14ac:dyDescent="0.25"/>
    <row r="58" ht="22.5" customHeight="1" x14ac:dyDescent="0.25"/>
    <row r="60" ht="21.75" customHeight="1" x14ac:dyDescent="0.25"/>
    <row r="65" ht="26.25" customHeight="1" x14ac:dyDescent="0.25"/>
    <row r="79" ht="23.1" customHeight="1" x14ac:dyDescent="0.25"/>
    <row r="80" ht="23.1" customHeight="1" x14ac:dyDescent="0.25"/>
    <row r="81" ht="23.1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91" ht="22.5" customHeight="1" x14ac:dyDescent="0.25"/>
    <row r="93" ht="22.5" customHeight="1" x14ac:dyDescent="0.25"/>
    <row r="100" ht="27" customHeight="1" x14ac:dyDescent="0.25"/>
    <row r="114" ht="22.5" customHeight="1" x14ac:dyDescent="0.25"/>
    <row r="115" ht="22.5" customHeight="1" x14ac:dyDescent="0.25"/>
    <row r="125" ht="22.5" customHeight="1" x14ac:dyDescent="0.25"/>
    <row r="127" ht="22.5" customHeight="1" x14ac:dyDescent="0.25"/>
    <row r="136" ht="24.75" customHeight="1" x14ac:dyDescent="0.25"/>
    <row r="150" ht="22.5" customHeight="1" x14ac:dyDescent="0.25"/>
    <row r="151" ht="22.5" customHeight="1" x14ac:dyDescent="0.25"/>
    <row r="161" ht="21.75" customHeight="1" x14ac:dyDescent="0.25"/>
    <row r="163" ht="22.5" customHeight="1" x14ac:dyDescent="0.25"/>
  </sheetData>
  <mergeCells count="31">
    <mergeCell ref="E5:H5"/>
    <mergeCell ref="E6:I6"/>
    <mergeCell ref="B14:D14"/>
    <mergeCell ref="G14:H14"/>
    <mergeCell ref="B11:D12"/>
    <mergeCell ref="E11:E12"/>
    <mergeCell ref="F11:J11"/>
    <mergeCell ref="K11:K12"/>
    <mergeCell ref="G12:H12"/>
    <mergeCell ref="B13:D13"/>
    <mergeCell ref="G13:H13"/>
    <mergeCell ref="B15:D15"/>
    <mergeCell ref="G15:H15"/>
    <mergeCell ref="B16:D16"/>
    <mergeCell ref="G16:H16"/>
    <mergeCell ref="B17:D17"/>
    <mergeCell ref="G17:H17"/>
    <mergeCell ref="B18:D18"/>
    <mergeCell ref="G18:H18"/>
    <mergeCell ref="B19:D19"/>
    <mergeCell ref="G19:H19"/>
    <mergeCell ref="B20:D20"/>
    <mergeCell ref="G20:H20"/>
    <mergeCell ref="B21:D21"/>
    <mergeCell ref="G21:H21"/>
    <mergeCell ref="B22:D22"/>
    <mergeCell ref="G22:H22"/>
    <mergeCell ref="B23:D23"/>
    <mergeCell ref="G23:H23"/>
    <mergeCell ref="B24:D24"/>
    <mergeCell ref="G24:H24"/>
  </mergeCells>
  <pageMargins left="0.7" right="1.0416666666666666E-2" top="0" bottom="0.125" header="0.3" footer="0.3"/>
  <pageSetup paperSize="9" orientation="landscape" r:id="rId1"/>
  <ignoredErrors>
    <ignoredError sqref="G13:H24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BN554"/>
  <sheetViews>
    <sheetView showWhiteSpace="0" view="pageLayout" zoomScaleNormal="100" workbookViewId="0">
      <selection activeCell="AO68" sqref="AO68"/>
    </sheetView>
  </sheetViews>
  <sheetFormatPr defaultColWidth="9.140625" defaultRowHeight="15" x14ac:dyDescent="0.25"/>
  <cols>
    <col min="1" max="38" width="1.42578125" customWidth="1"/>
    <col min="39" max="40" width="1.28515625" customWidth="1"/>
    <col min="41" max="41" width="1.7109375" customWidth="1"/>
    <col min="42" max="46" width="1.42578125" customWidth="1"/>
    <col min="47" max="47" width="2.140625" customWidth="1"/>
    <col min="48" max="49" width="1.42578125" customWidth="1"/>
    <col min="50" max="50" width="2" customWidth="1"/>
    <col min="51" max="55" width="1.42578125" customWidth="1"/>
    <col min="56" max="56" width="1.140625" customWidth="1"/>
    <col min="57" max="57" width="2.7109375" customWidth="1"/>
    <col min="58" max="59" width="1" customWidth="1"/>
    <col min="60" max="60" width="2.7109375" customWidth="1"/>
    <col min="61" max="61" width="1.42578125" customWidth="1"/>
    <col min="62" max="62" width="1" customWidth="1"/>
    <col min="63" max="63" width="1.42578125" customWidth="1"/>
    <col min="64" max="64" width="1.140625" customWidth="1"/>
    <col min="65" max="66" width="1.42578125" customWidth="1"/>
    <col min="67" max="71" width="2.42578125" customWidth="1"/>
    <col min="72" max="141" width="1.140625" customWidth="1"/>
  </cols>
  <sheetData>
    <row r="1" spans="1:66" ht="19.5" customHeight="1" thickBot="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O1" s="73"/>
      <c r="P1" s="72"/>
      <c r="Q1" s="72"/>
      <c r="R1" s="72"/>
      <c r="T1" s="74"/>
      <c r="U1" s="72"/>
      <c r="V1" s="72"/>
      <c r="W1" s="72"/>
      <c r="X1" s="72"/>
      <c r="Y1" s="72"/>
      <c r="Z1" s="72"/>
      <c r="AQ1" s="73" t="s">
        <v>66</v>
      </c>
    </row>
    <row r="2" spans="1:66" ht="26.25" customHeight="1" thickTop="1" x14ac:dyDescent="0.25">
      <c r="B2" s="159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413" t="s">
        <v>67</v>
      </c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4"/>
      <c r="AL2" s="374" t="s">
        <v>1</v>
      </c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30"/>
    </row>
    <row r="3" spans="1:66" ht="16.5" customHeight="1" thickBot="1" x14ac:dyDescent="0.3">
      <c r="B3" s="161"/>
      <c r="C3" s="163"/>
      <c r="D3" s="402" t="s">
        <v>68</v>
      </c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402"/>
      <c r="Z3" s="402"/>
      <c r="AA3" s="402"/>
      <c r="AB3" s="402"/>
      <c r="AC3" s="402"/>
      <c r="AD3" s="402"/>
      <c r="AE3" s="402"/>
      <c r="AF3" s="402"/>
      <c r="AG3" s="402"/>
      <c r="AH3" s="402"/>
      <c r="AI3" s="402"/>
      <c r="AJ3" s="402"/>
      <c r="AK3" s="402"/>
      <c r="AL3" s="402"/>
      <c r="AM3" s="402"/>
      <c r="AN3" s="402"/>
      <c r="AO3" s="402"/>
      <c r="AP3" s="402"/>
      <c r="AQ3" s="402"/>
      <c r="AR3" s="402"/>
      <c r="AS3" s="402"/>
      <c r="AT3" s="402"/>
      <c r="AU3" s="402"/>
      <c r="AV3" s="402"/>
      <c r="AW3" s="402"/>
      <c r="AX3" s="435"/>
      <c r="AY3" s="431" t="s">
        <v>69</v>
      </c>
      <c r="AZ3" s="432"/>
      <c r="BA3" s="432"/>
      <c r="BB3" s="432"/>
      <c r="BC3" s="432"/>
      <c r="BD3" s="432"/>
      <c r="BE3" s="164">
        <v>1</v>
      </c>
      <c r="BF3" s="433" t="s">
        <v>70</v>
      </c>
      <c r="BG3" s="433"/>
      <c r="BH3" s="165">
        <v>15</v>
      </c>
      <c r="BI3" s="166"/>
      <c r="BJ3" s="167"/>
    </row>
    <row r="4" spans="1:66" ht="15.75" thickTop="1" x14ac:dyDescent="0.25"/>
    <row r="5" spans="1:66" x14ac:dyDescent="0.25">
      <c r="A5" s="8"/>
    </row>
    <row r="6" spans="1:66" ht="17.25" customHeight="1" x14ac:dyDescent="0.25">
      <c r="A6" s="434" t="s">
        <v>71</v>
      </c>
      <c r="B6" s="434"/>
      <c r="C6" s="434"/>
      <c r="D6" s="434"/>
      <c r="E6" s="434"/>
      <c r="F6" s="434"/>
      <c r="G6" s="434"/>
      <c r="H6" s="434"/>
      <c r="I6" s="434"/>
      <c r="J6" s="434"/>
      <c r="K6" s="434"/>
      <c r="L6" s="434"/>
      <c r="M6" s="434"/>
      <c r="N6" s="434"/>
      <c r="O6" s="434"/>
      <c r="P6" s="434"/>
      <c r="Q6" s="434"/>
      <c r="R6" s="434"/>
      <c r="S6" s="434"/>
      <c r="T6" s="434"/>
      <c r="U6" s="434"/>
      <c r="V6" s="434"/>
      <c r="W6" s="434"/>
      <c r="X6" s="434"/>
      <c r="Y6" s="434"/>
      <c r="Z6" s="434"/>
      <c r="AA6" s="434"/>
      <c r="AB6" s="434"/>
      <c r="AC6" s="434"/>
      <c r="AD6" s="434"/>
      <c r="AE6" s="434"/>
      <c r="AF6" s="434"/>
      <c r="AG6" s="434"/>
      <c r="AH6" s="434"/>
      <c r="AI6" s="434"/>
      <c r="AJ6" s="434"/>
      <c r="AK6" s="434"/>
      <c r="AL6" s="434"/>
      <c r="AM6" s="434"/>
      <c r="AN6" s="434"/>
      <c r="AO6" s="434"/>
      <c r="AP6" s="434"/>
      <c r="AQ6" s="434"/>
      <c r="AR6" s="434"/>
      <c r="AS6" s="434"/>
      <c r="AT6" s="434"/>
      <c r="AU6" s="434"/>
      <c r="AV6" s="434"/>
      <c r="AW6" s="434"/>
      <c r="AX6" s="434"/>
      <c r="AY6" s="434"/>
      <c r="AZ6" s="434"/>
      <c r="BA6" s="434"/>
      <c r="BB6" s="434"/>
      <c r="BC6" s="434"/>
      <c r="BD6" s="434"/>
      <c r="BE6" s="434"/>
      <c r="BF6" s="434"/>
      <c r="BG6" s="434"/>
      <c r="BH6" s="434"/>
      <c r="BI6" s="434"/>
      <c r="BJ6" s="434"/>
      <c r="BK6" s="434"/>
      <c r="BL6" s="434"/>
      <c r="BM6" s="434"/>
      <c r="BN6" s="434"/>
    </row>
    <row r="7" spans="1:66" ht="15.75" x14ac:dyDescent="0.25">
      <c r="A7" s="345" t="s">
        <v>72</v>
      </c>
      <c r="B7" s="345"/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345"/>
      <c r="N7" s="345"/>
      <c r="O7" s="345"/>
      <c r="P7" s="345"/>
      <c r="Q7" s="345"/>
      <c r="R7" s="345"/>
      <c r="S7" s="345"/>
      <c r="T7" s="345"/>
      <c r="U7" s="345"/>
      <c r="V7" s="345"/>
      <c r="W7" s="345"/>
      <c r="X7" s="345"/>
      <c r="Y7" s="345"/>
      <c r="Z7" s="345"/>
      <c r="AA7" s="345"/>
      <c r="AB7" s="345"/>
      <c r="AC7" s="345"/>
      <c r="AD7" s="345"/>
      <c r="AE7" s="345"/>
      <c r="AF7" s="345"/>
      <c r="AG7" s="345"/>
      <c r="AH7" s="345"/>
      <c r="AI7" s="345"/>
      <c r="AJ7" s="345"/>
      <c r="AK7" s="345"/>
      <c r="AL7" s="345"/>
      <c r="AM7" s="345"/>
      <c r="AN7" s="345"/>
      <c r="AO7" s="345"/>
      <c r="AP7" s="345"/>
      <c r="AQ7" s="345"/>
      <c r="AR7" s="345"/>
      <c r="AS7" s="345"/>
      <c r="AT7" s="345"/>
      <c r="AU7" s="345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5"/>
      <c r="BH7" s="345"/>
      <c r="BI7" s="345"/>
      <c r="BJ7" s="345"/>
      <c r="BK7" s="345"/>
      <c r="BL7" s="345"/>
      <c r="BM7" s="345"/>
      <c r="BN7" s="345"/>
    </row>
    <row r="8" spans="1:66" ht="16.5" x14ac:dyDescent="0.25">
      <c r="A8" s="436" t="s">
        <v>73</v>
      </c>
      <c r="B8" s="436"/>
      <c r="C8" s="436"/>
      <c r="D8" s="436"/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436"/>
      <c r="P8" s="436"/>
      <c r="Q8" s="436"/>
      <c r="R8" s="436"/>
      <c r="S8" s="436"/>
      <c r="T8" s="436"/>
      <c r="U8" s="436"/>
      <c r="V8" s="436"/>
      <c r="W8" s="436"/>
      <c r="X8" s="436"/>
      <c r="Y8" s="436"/>
      <c r="Z8" s="436"/>
      <c r="AA8" s="436"/>
      <c r="AB8" s="436"/>
      <c r="AC8" s="436"/>
      <c r="AD8" s="436"/>
      <c r="AE8" s="436"/>
      <c r="AF8" s="436"/>
      <c r="AG8" s="436"/>
      <c r="AH8" s="436"/>
      <c r="AI8" s="436"/>
      <c r="AJ8" s="436"/>
      <c r="AK8" s="436"/>
      <c r="AL8" s="436"/>
      <c r="AM8" s="436"/>
      <c r="AN8" s="436"/>
      <c r="AO8" s="436"/>
      <c r="AP8" s="436"/>
      <c r="AQ8" s="436"/>
      <c r="AR8" s="436"/>
      <c r="AS8" s="436"/>
      <c r="AT8" s="436"/>
      <c r="AU8" s="436"/>
      <c r="AV8" s="436"/>
      <c r="AW8" s="436"/>
      <c r="AX8" s="436"/>
      <c r="AY8" s="436"/>
      <c r="AZ8" s="436"/>
      <c r="BA8" s="436"/>
      <c r="BB8" s="436"/>
      <c r="BC8" s="436"/>
      <c r="BD8" s="436"/>
      <c r="BE8" s="436"/>
      <c r="BF8" s="436"/>
      <c r="BG8" s="436"/>
      <c r="BH8" s="436"/>
      <c r="BI8" s="436"/>
      <c r="BJ8" s="436"/>
      <c r="BK8" s="436"/>
      <c r="BL8" s="436"/>
      <c r="BM8" s="436"/>
      <c r="BN8" s="436"/>
    </row>
    <row r="9" spans="1:66" x14ac:dyDescent="0.25">
      <c r="E9" s="19" t="s">
        <v>74</v>
      </c>
      <c r="L9" s="346" t="str">
        <f>Требования!$X$12</f>
        <v>S15301060124</v>
      </c>
      <c r="M9" s="346"/>
      <c r="N9" s="346"/>
      <c r="O9" s="346"/>
      <c r="P9" s="346"/>
      <c r="Q9" s="346"/>
      <c r="R9" s="346"/>
      <c r="S9" s="346"/>
      <c r="T9" s="346"/>
      <c r="AX9" s="19"/>
      <c r="AY9" s="19" t="s">
        <v>75</v>
      </c>
      <c r="BC9" s="437" t="str">
        <f>Требования!$X$4</f>
        <v>06.01.2024</v>
      </c>
      <c r="BD9" s="438"/>
      <c r="BE9" s="438"/>
      <c r="BF9" s="438"/>
      <c r="BG9" s="438"/>
      <c r="BH9" s="438"/>
    </row>
    <row r="10" spans="1:66" x14ac:dyDescent="0.25">
      <c r="F10" s="19"/>
      <c r="M10" s="150"/>
      <c r="N10" s="150"/>
      <c r="O10" s="150"/>
      <c r="P10" s="150"/>
      <c r="Q10" s="150"/>
      <c r="R10" s="150"/>
      <c r="S10" s="150"/>
      <c r="T10" s="150"/>
      <c r="U10" s="150"/>
      <c r="AX10" s="19"/>
      <c r="AY10" s="19"/>
      <c r="BC10" s="169"/>
      <c r="BD10" s="169"/>
      <c r="BE10" s="169"/>
      <c r="BF10" s="169"/>
      <c r="BG10" s="169"/>
      <c r="BH10" s="169"/>
    </row>
    <row r="11" spans="1:66" x14ac:dyDescent="0.25">
      <c r="A11" s="151"/>
      <c r="AD11" s="170" t="s">
        <v>76</v>
      </c>
      <c r="BH11" s="171" t="s">
        <v>77</v>
      </c>
      <c r="BI11" s="439" t="s">
        <v>78</v>
      </c>
      <c r="BJ11" s="439"/>
    </row>
    <row r="12" spans="1:66" ht="26.85" customHeight="1" x14ac:dyDescent="0.25">
      <c r="A12" s="8"/>
      <c r="B12" s="411">
        <v>1</v>
      </c>
      <c r="C12" s="411"/>
      <c r="D12" s="419" t="s">
        <v>79</v>
      </c>
      <c r="E12" s="419"/>
      <c r="F12" s="419"/>
      <c r="G12" s="419"/>
      <c r="H12" s="419"/>
      <c r="I12" s="419"/>
      <c r="J12" s="419"/>
      <c r="K12" s="419"/>
      <c r="L12" s="419"/>
      <c r="M12" s="419"/>
      <c r="N12" s="419"/>
      <c r="O12" s="419"/>
      <c r="P12" s="419"/>
      <c r="Q12" s="419"/>
      <c r="R12" s="419"/>
      <c r="S12" s="419"/>
      <c r="T12" s="419"/>
      <c r="U12" s="419"/>
      <c r="V12" s="419"/>
      <c r="W12" s="419"/>
      <c r="X12" s="419"/>
      <c r="Y12" s="419"/>
      <c r="Z12" s="419"/>
      <c r="AA12" s="419"/>
      <c r="AB12" s="419"/>
      <c r="AC12" s="419"/>
      <c r="AD12" s="419"/>
      <c r="AE12" s="419"/>
      <c r="AF12" s="419"/>
      <c r="AG12" s="419"/>
      <c r="AH12" s="419"/>
      <c r="AI12" s="419"/>
      <c r="AJ12" s="419"/>
      <c r="AK12" s="419"/>
      <c r="AL12" s="419"/>
      <c r="AM12" s="419"/>
      <c r="AN12" s="419"/>
      <c r="AO12" s="419"/>
      <c r="AP12" s="419"/>
      <c r="AQ12" s="419"/>
      <c r="AR12" s="419"/>
      <c r="AS12" s="419"/>
      <c r="AT12" s="419"/>
      <c r="AU12" s="419"/>
      <c r="AV12" s="419"/>
      <c r="AW12" s="419"/>
      <c r="AX12" s="419"/>
      <c r="AY12" s="419"/>
      <c r="AZ12" s="419"/>
      <c r="BA12" s="419"/>
      <c r="BB12" s="419"/>
      <c r="BC12" s="419"/>
      <c r="BD12" s="419"/>
      <c r="BE12" s="419"/>
      <c r="BF12" s="419"/>
      <c r="BG12" s="419"/>
      <c r="BH12" s="172">
        <v>2</v>
      </c>
      <c r="BI12" s="420"/>
      <c r="BJ12" s="420"/>
    </row>
    <row r="13" spans="1:66" ht="26.85" customHeight="1" x14ac:dyDescent="0.25">
      <c r="A13" s="8"/>
      <c r="B13" s="411">
        <v>2</v>
      </c>
      <c r="C13" s="411"/>
      <c r="D13" s="419" t="s">
        <v>80</v>
      </c>
      <c r="E13" s="419"/>
      <c r="F13" s="419"/>
      <c r="G13" s="419"/>
      <c r="H13" s="419"/>
      <c r="I13" s="419"/>
      <c r="J13" s="419"/>
      <c r="K13" s="419"/>
      <c r="L13" s="419"/>
      <c r="M13" s="419"/>
      <c r="N13" s="419"/>
      <c r="O13" s="419"/>
      <c r="P13" s="419"/>
      <c r="Q13" s="419"/>
      <c r="R13" s="419"/>
      <c r="S13" s="419"/>
      <c r="T13" s="419"/>
      <c r="U13" s="419"/>
      <c r="V13" s="419"/>
      <c r="W13" s="419"/>
      <c r="X13" s="419"/>
      <c r="Y13" s="419"/>
      <c r="Z13" s="419"/>
      <c r="AA13" s="419"/>
      <c r="AB13" s="419"/>
      <c r="AC13" s="419"/>
      <c r="AD13" s="419"/>
      <c r="AE13" s="419"/>
      <c r="AF13" s="419"/>
      <c r="AG13" s="419"/>
      <c r="AH13" s="419"/>
      <c r="AI13" s="419"/>
      <c r="AJ13" s="419"/>
      <c r="AK13" s="419"/>
      <c r="AL13" s="419"/>
      <c r="AM13" s="419"/>
      <c r="AN13" s="419"/>
      <c r="AO13" s="419"/>
      <c r="AP13" s="419"/>
      <c r="AQ13" s="419"/>
      <c r="AR13" s="419"/>
      <c r="AS13" s="419"/>
      <c r="AT13" s="419"/>
      <c r="AU13" s="419"/>
      <c r="AV13" s="419"/>
      <c r="AW13" s="419"/>
      <c r="AX13" s="419"/>
      <c r="AY13" s="419"/>
      <c r="AZ13" s="419"/>
      <c r="BA13" s="419"/>
      <c r="BB13" s="419"/>
      <c r="BC13" s="419"/>
      <c r="BD13" s="419"/>
      <c r="BE13" s="419"/>
      <c r="BF13" s="419"/>
      <c r="BG13" s="419"/>
      <c r="BH13" s="172">
        <v>3</v>
      </c>
      <c r="BI13" s="420"/>
      <c r="BJ13" s="420"/>
    </row>
    <row r="14" spans="1:66" ht="26.85" customHeight="1" x14ac:dyDescent="0.25">
      <c r="A14" s="8"/>
      <c r="B14" s="411">
        <v>3</v>
      </c>
      <c r="C14" s="411"/>
      <c r="D14" s="419" t="s">
        <v>81</v>
      </c>
      <c r="E14" s="419"/>
      <c r="F14" s="419"/>
      <c r="G14" s="419"/>
      <c r="H14" s="419"/>
      <c r="I14" s="419"/>
      <c r="J14" s="419"/>
      <c r="K14" s="419"/>
      <c r="L14" s="419"/>
      <c r="M14" s="419"/>
      <c r="N14" s="419"/>
      <c r="O14" s="419"/>
      <c r="P14" s="419"/>
      <c r="Q14" s="419"/>
      <c r="R14" s="419"/>
      <c r="S14" s="419"/>
      <c r="T14" s="419"/>
      <c r="U14" s="419"/>
      <c r="V14" s="419"/>
      <c r="W14" s="419"/>
      <c r="X14" s="419"/>
      <c r="Y14" s="419"/>
      <c r="Z14" s="419"/>
      <c r="AA14" s="419"/>
      <c r="AB14" s="419"/>
      <c r="AC14" s="419"/>
      <c r="AD14" s="419"/>
      <c r="AE14" s="419"/>
      <c r="AF14" s="419"/>
      <c r="AG14" s="419"/>
      <c r="AH14" s="419"/>
      <c r="AI14" s="419"/>
      <c r="AJ14" s="419"/>
      <c r="AK14" s="419"/>
      <c r="AL14" s="419"/>
      <c r="AM14" s="419"/>
      <c r="AN14" s="419"/>
      <c r="AO14" s="419"/>
      <c r="AP14" s="419"/>
      <c r="AQ14" s="419"/>
      <c r="AR14" s="419"/>
      <c r="AS14" s="419"/>
      <c r="AT14" s="419"/>
      <c r="AU14" s="419"/>
      <c r="AV14" s="419"/>
      <c r="AW14" s="419"/>
      <c r="AX14" s="419"/>
      <c r="AY14" s="419"/>
      <c r="AZ14" s="419"/>
      <c r="BA14" s="419"/>
      <c r="BB14" s="419"/>
      <c r="BC14" s="419"/>
      <c r="BD14" s="419"/>
      <c r="BE14" s="419"/>
      <c r="BF14" s="419"/>
      <c r="BG14" s="419"/>
      <c r="BH14" s="172">
        <v>4</v>
      </c>
      <c r="BI14" s="420"/>
      <c r="BJ14" s="420"/>
    </row>
    <row r="15" spans="1:66" ht="26.85" customHeight="1" x14ac:dyDescent="0.25">
      <c r="A15" s="8"/>
      <c r="B15" s="411">
        <v>4</v>
      </c>
      <c r="C15" s="411"/>
      <c r="D15" s="419" t="s">
        <v>82</v>
      </c>
      <c r="E15" s="419"/>
      <c r="F15" s="419"/>
      <c r="G15" s="419"/>
      <c r="H15" s="419"/>
      <c r="I15" s="419"/>
      <c r="J15" s="419"/>
      <c r="K15" s="419"/>
      <c r="L15" s="419"/>
      <c r="M15" s="419"/>
      <c r="N15" s="419"/>
      <c r="O15" s="419"/>
      <c r="P15" s="419"/>
      <c r="Q15" s="419"/>
      <c r="R15" s="419"/>
      <c r="S15" s="419"/>
      <c r="T15" s="419"/>
      <c r="U15" s="419"/>
      <c r="V15" s="419"/>
      <c r="W15" s="419"/>
      <c r="X15" s="419"/>
      <c r="Y15" s="419"/>
      <c r="Z15" s="419"/>
      <c r="AA15" s="419"/>
      <c r="AB15" s="419"/>
      <c r="AC15" s="419"/>
      <c r="AD15" s="419"/>
      <c r="AE15" s="419"/>
      <c r="AF15" s="419"/>
      <c r="AG15" s="419"/>
      <c r="AH15" s="419"/>
      <c r="AI15" s="419"/>
      <c r="AJ15" s="419"/>
      <c r="AK15" s="419"/>
      <c r="AL15" s="419"/>
      <c r="AM15" s="419"/>
      <c r="AN15" s="419"/>
      <c r="AO15" s="419"/>
      <c r="AP15" s="419"/>
      <c r="AQ15" s="419"/>
      <c r="AR15" s="419"/>
      <c r="AS15" s="419"/>
      <c r="AT15" s="419"/>
      <c r="AU15" s="419"/>
      <c r="AV15" s="419"/>
      <c r="AW15" s="419"/>
      <c r="AX15" s="419"/>
      <c r="AY15" s="419"/>
      <c r="AZ15" s="419"/>
      <c r="BA15" s="419"/>
      <c r="BB15" s="419"/>
      <c r="BC15" s="419"/>
      <c r="BD15" s="419"/>
      <c r="BE15" s="419"/>
      <c r="BF15" s="419"/>
      <c r="BG15" s="419"/>
      <c r="BH15" s="172">
        <v>6</v>
      </c>
      <c r="BI15" s="420"/>
      <c r="BJ15" s="420"/>
    </row>
    <row r="16" spans="1:66" ht="26.85" customHeight="1" x14ac:dyDescent="0.25">
      <c r="A16" s="8"/>
      <c r="B16" s="411">
        <v>5</v>
      </c>
      <c r="C16" s="411"/>
      <c r="D16" s="419" t="s">
        <v>83</v>
      </c>
      <c r="E16" s="419"/>
      <c r="F16" s="419"/>
      <c r="G16" s="419"/>
      <c r="H16" s="419"/>
      <c r="I16" s="419"/>
      <c r="J16" s="419"/>
      <c r="K16" s="419"/>
      <c r="L16" s="419"/>
      <c r="M16" s="419"/>
      <c r="N16" s="419"/>
      <c r="O16" s="419"/>
      <c r="P16" s="419"/>
      <c r="Q16" s="419"/>
      <c r="R16" s="419"/>
      <c r="S16" s="419"/>
      <c r="T16" s="419"/>
      <c r="U16" s="419"/>
      <c r="V16" s="419"/>
      <c r="W16" s="419"/>
      <c r="X16" s="419"/>
      <c r="Y16" s="419"/>
      <c r="Z16" s="419"/>
      <c r="AA16" s="419"/>
      <c r="AB16" s="419"/>
      <c r="AC16" s="419"/>
      <c r="AD16" s="419"/>
      <c r="AE16" s="419"/>
      <c r="AF16" s="419"/>
      <c r="AG16" s="419"/>
      <c r="AH16" s="419"/>
      <c r="AI16" s="419"/>
      <c r="AJ16" s="419"/>
      <c r="AK16" s="419"/>
      <c r="AL16" s="419"/>
      <c r="AM16" s="419"/>
      <c r="AN16" s="419"/>
      <c r="AO16" s="419"/>
      <c r="AP16" s="419"/>
      <c r="AQ16" s="419"/>
      <c r="AR16" s="419"/>
      <c r="AS16" s="419"/>
      <c r="AT16" s="419"/>
      <c r="AU16" s="419"/>
      <c r="AV16" s="419"/>
      <c r="AW16" s="419"/>
      <c r="AX16" s="419"/>
      <c r="AY16" s="419"/>
      <c r="AZ16" s="419"/>
      <c r="BA16" s="419"/>
      <c r="BB16" s="419"/>
      <c r="BC16" s="419"/>
      <c r="BD16" s="419"/>
      <c r="BE16" s="419"/>
      <c r="BF16" s="419"/>
      <c r="BG16" s="419"/>
      <c r="BH16" s="172">
        <v>7</v>
      </c>
      <c r="BI16" s="420"/>
      <c r="BJ16" s="420"/>
    </row>
    <row r="17" spans="1:65" ht="26.85" customHeight="1" x14ac:dyDescent="0.25">
      <c r="A17" s="8"/>
      <c r="B17" s="411">
        <v>6</v>
      </c>
      <c r="C17" s="411"/>
      <c r="D17" s="419" t="s">
        <v>84</v>
      </c>
      <c r="E17" s="419"/>
      <c r="F17" s="419"/>
      <c r="G17" s="419"/>
      <c r="H17" s="419"/>
      <c r="I17" s="419"/>
      <c r="J17" s="419"/>
      <c r="K17" s="419"/>
      <c r="L17" s="419"/>
      <c r="M17" s="419"/>
      <c r="N17" s="419"/>
      <c r="O17" s="419"/>
      <c r="P17" s="419"/>
      <c r="Q17" s="419"/>
      <c r="R17" s="419"/>
      <c r="S17" s="419"/>
      <c r="T17" s="419"/>
      <c r="U17" s="419"/>
      <c r="V17" s="419"/>
      <c r="W17" s="419"/>
      <c r="X17" s="419"/>
      <c r="Y17" s="419"/>
      <c r="Z17" s="419"/>
      <c r="AA17" s="419"/>
      <c r="AB17" s="419"/>
      <c r="AC17" s="419"/>
      <c r="AD17" s="419"/>
      <c r="AE17" s="419"/>
      <c r="AF17" s="419"/>
      <c r="AG17" s="419"/>
      <c r="AH17" s="419"/>
      <c r="AI17" s="419"/>
      <c r="AJ17" s="419"/>
      <c r="AK17" s="419"/>
      <c r="AL17" s="419"/>
      <c r="AM17" s="419"/>
      <c r="AN17" s="419"/>
      <c r="AO17" s="419"/>
      <c r="AP17" s="419"/>
      <c r="AQ17" s="419"/>
      <c r="AR17" s="419"/>
      <c r="AS17" s="419"/>
      <c r="AT17" s="419"/>
      <c r="AU17" s="419"/>
      <c r="AV17" s="419"/>
      <c r="AW17" s="419"/>
      <c r="AX17" s="419"/>
      <c r="AY17" s="419"/>
      <c r="AZ17" s="419"/>
      <c r="BA17" s="419"/>
      <c r="BB17" s="419"/>
      <c r="BC17" s="419"/>
      <c r="BD17" s="419"/>
      <c r="BE17" s="419"/>
      <c r="BF17" s="419"/>
      <c r="BG17" s="419"/>
      <c r="BH17" s="172">
        <v>8</v>
      </c>
      <c r="BI17" s="420"/>
      <c r="BJ17" s="420"/>
    </row>
    <row r="18" spans="1:65" ht="26.85" customHeight="1" x14ac:dyDescent="0.25">
      <c r="A18" s="8"/>
      <c r="B18" s="411">
        <v>7</v>
      </c>
      <c r="C18" s="411"/>
      <c r="D18" s="419" t="s">
        <v>399</v>
      </c>
      <c r="E18" s="419"/>
      <c r="F18" s="419"/>
      <c r="G18" s="419"/>
      <c r="H18" s="419"/>
      <c r="I18" s="419"/>
      <c r="J18" s="419"/>
      <c r="K18" s="419"/>
      <c r="L18" s="419"/>
      <c r="M18" s="419"/>
      <c r="N18" s="419"/>
      <c r="O18" s="419"/>
      <c r="P18" s="419"/>
      <c r="Q18" s="419"/>
      <c r="R18" s="419"/>
      <c r="S18" s="419"/>
      <c r="T18" s="419"/>
      <c r="U18" s="419"/>
      <c r="V18" s="419"/>
      <c r="W18" s="419"/>
      <c r="X18" s="419"/>
      <c r="Y18" s="419"/>
      <c r="Z18" s="419"/>
      <c r="AA18" s="419"/>
      <c r="AB18" s="419"/>
      <c r="AC18" s="419"/>
      <c r="AD18" s="419"/>
      <c r="AE18" s="419"/>
      <c r="AF18" s="419"/>
      <c r="AG18" s="419"/>
      <c r="AH18" s="419"/>
      <c r="AI18" s="419"/>
      <c r="AJ18" s="419"/>
      <c r="AK18" s="419"/>
      <c r="AL18" s="419"/>
      <c r="AM18" s="419"/>
      <c r="AN18" s="419"/>
      <c r="AO18" s="419"/>
      <c r="AP18" s="419"/>
      <c r="AQ18" s="419"/>
      <c r="AR18" s="419"/>
      <c r="AS18" s="419"/>
      <c r="AT18" s="419"/>
      <c r="AU18" s="419"/>
      <c r="AV18" s="419"/>
      <c r="AW18" s="419"/>
      <c r="AX18" s="419"/>
      <c r="AY18" s="419"/>
      <c r="AZ18" s="419"/>
      <c r="BA18" s="419"/>
      <c r="BB18" s="419"/>
      <c r="BC18" s="419"/>
      <c r="BD18" s="419"/>
      <c r="BE18" s="419"/>
      <c r="BF18" s="419"/>
      <c r="BG18" s="419"/>
      <c r="BH18" s="172">
        <v>9</v>
      </c>
      <c r="BI18" s="420"/>
      <c r="BJ18" s="420"/>
    </row>
    <row r="19" spans="1:65" ht="26.85" customHeight="1" x14ac:dyDescent="0.25">
      <c r="A19" s="8"/>
      <c r="B19" s="411">
        <v>8</v>
      </c>
      <c r="C19" s="411"/>
      <c r="D19" s="419" t="s">
        <v>398</v>
      </c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  <c r="AA19" s="419"/>
      <c r="AB19" s="419"/>
      <c r="AC19" s="419"/>
      <c r="AD19" s="419"/>
      <c r="AE19" s="419"/>
      <c r="AF19" s="419"/>
      <c r="AG19" s="419"/>
      <c r="AH19" s="419"/>
      <c r="AI19" s="419"/>
      <c r="AJ19" s="419"/>
      <c r="AK19" s="419"/>
      <c r="AL19" s="419"/>
      <c r="AM19" s="419"/>
      <c r="AN19" s="419"/>
      <c r="AO19" s="419"/>
      <c r="AP19" s="419"/>
      <c r="AQ19" s="419"/>
      <c r="AR19" s="419"/>
      <c r="AS19" s="419"/>
      <c r="AT19" s="419"/>
      <c r="AU19" s="419"/>
      <c r="AV19" s="419"/>
      <c r="AW19" s="419"/>
      <c r="AX19" s="419"/>
      <c r="AY19" s="419"/>
      <c r="AZ19" s="419"/>
      <c r="BA19" s="419"/>
      <c r="BB19" s="419"/>
      <c r="BC19" s="419"/>
      <c r="BD19" s="419"/>
      <c r="BE19" s="419"/>
      <c r="BF19" s="419"/>
      <c r="BG19" s="419"/>
      <c r="BH19" s="172">
        <v>10</v>
      </c>
      <c r="BI19" s="420"/>
      <c r="BJ19" s="420"/>
    </row>
    <row r="20" spans="1:65" ht="26.85" customHeight="1" x14ac:dyDescent="0.25">
      <c r="A20" s="8"/>
      <c r="B20" s="411">
        <v>9</v>
      </c>
      <c r="C20" s="411"/>
      <c r="D20" s="419" t="s">
        <v>85</v>
      </c>
      <c r="E20" s="419"/>
      <c r="F20" s="419"/>
      <c r="G20" s="419"/>
      <c r="H20" s="419"/>
      <c r="I20" s="419"/>
      <c r="J20" s="419"/>
      <c r="K20" s="419"/>
      <c r="L20" s="419"/>
      <c r="M20" s="419"/>
      <c r="N20" s="419"/>
      <c r="O20" s="419"/>
      <c r="P20" s="419"/>
      <c r="Q20" s="419"/>
      <c r="R20" s="419"/>
      <c r="S20" s="419"/>
      <c r="T20" s="419"/>
      <c r="U20" s="419"/>
      <c r="V20" s="419"/>
      <c r="W20" s="419"/>
      <c r="X20" s="419"/>
      <c r="Y20" s="419"/>
      <c r="Z20" s="419"/>
      <c r="AA20" s="419"/>
      <c r="AB20" s="419"/>
      <c r="AC20" s="419"/>
      <c r="AD20" s="419"/>
      <c r="AE20" s="419"/>
      <c r="AF20" s="419"/>
      <c r="AG20" s="419"/>
      <c r="AH20" s="419"/>
      <c r="AI20" s="419"/>
      <c r="AJ20" s="419"/>
      <c r="AK20" s="419"/>
      <c r="AL20" s="419"/>
      <c r="AM20" s="419"/>
      <c r="AN20" s="419"/>
      <c r="AO20" s="419"/>
      <c r="AP20" s="419"/>
      <c r="AQ20" s="419"/>
      <c r="AR20" s="419"/>
      <c r="AS20" s="419"/>
      <c r="AT20" s="419"/>
      <c r="AU20" s="419"/>
      <c r="AV20" s="419"/>
      <c r="AW20" s="419"/>
      <c r="AX20" s="419"/>
      <c r="AY20" s="419"/>
      <c r="AZ20" s="419"/>
      <c r="BA20" s="419"/>
      <c r="BB20" s="419"/>
      <c r="BC20" s="419"/>
      <c r="BD20" s="419"/>
      <c r="BE20" s="419"/>
      <c r="BF20" s="419"/>
      <c r="BG20" s="419"/>
      <c r="BH20" s="172">
        <v>11</v>
      </c>
      <c r="BI20" s="420"/>
      <c r="BJ20" s="420"/>
    </row>
    <row r="21" spans="1:65" ht="26.85" customHeight="1" x14ac:dyDescent="0.25">
      <c r="A21" s="8"/>
      <c r="B21" s="411">
        <v>10</v>
      </c>
      <c r="C21" s="411"/>
      <c r="D21" s="419" t="s">
        <v>86</v>
      </c>
      <c r="E21" s="419"/>
      <c r="F21" s="419"/>
      <c r="G21" s="419"/>
      <c r="H21" s="419"/>
      <c r="I21" s="419"/>
      <c r="J21" s="419"/>
      <c r="K21" s="419"/>
      <c r="L21" s="419"/>
      <c r="M21" s="419"/>
      <c r="N21" s="419"/>
      <c r="O21" s="419"/>
      <c r="P21" s="419"/>
      <c r="Q21" s="419"/>
      <c r="R21" s="419"/>
      <c r="S21" s="419"/>
      <c r="T21" s="419"/>
      <c r="U21" s="419"/>
      <c r="V21" s="419"/>
      <c r="W21" s="419"/>
      <c r="X21" s="419"/>
      <c r="Y21" s="419"/>
      <c r="Z21" s="419"/>
      <c r="AA21" s="419"/>
      <c r="AB21" s="419"/>
      <c r="AC21" s="419"/>
      <c r="AD21" s="419"/>
      <c r="AE21" s="419"/>
      <c r="AF21" s="419"/>
      <c r="AG21" s="419"/>
      <c r="AH21" s="419"/>
      <c r="AI21" s="419"/>
      <c r="AJ21" s="419"/>
      <c r="AK21" s="419"/>
      <c r="AL21" s="419"/>
      <c r="AM21" s="419"/>
      <c r="AN21" s="419"/>
      <c r="AO21" s="419"/>
      <c r="AP21" s="419"/>
      <c r="AQ21" s="419"/>
      <c r="AR21" s="419"/>
      <c r="AS21" s="419"/>
      <c r="AT21" s="419"/>
      <c r="AU21" s="419"/>
      <c r="AV21" s="419"/>
      <c r="AW21" s="419"/>
      <c r="AX21" s="419"/>
      <c r="AY21" s="419"/>
      <c r="AZ21" s="419"/>
      <c r="BA21" s="419"/>
      <c r="BB21" s="419"/>
      <c r="BC21" s="419"/>
      <c r="BD21" s="419"/>
      <c r="BE21" s="419"/>
      <c r="BF21" s="419"/>
      <c r="BG21" s="419"/>
      <c r="BH21" s="172">
        <v>12</v>
      </c>
      <c r="BI21" s="420"/>
      <c r="BJ21" s="420"/>
    </row>
    <row r="22" spans="1:65" ht="26.85" customHeight="1" x14ac:dyDescent="0.25">
      <c r="A22" s="8"/>
      <c r="B22" s="411">
        <v>11</v>
      </c>
      <c r="C22" s="411"/>
      <c r="D22" s="419" t="s">
        <v>87</v>
      </c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419"/>
      <c r="V22" s="419"/>
      <c r="W22" s="419"/>
      <c r="X22" s="419"/>
      <c r="Y22" s="419"/>
      <c r="Z22" s="419"/>
      <c r="AA22" s="419"/>
      <c r="AB22" s="419"/>
      <c r="AC22" s="419"/>
      <c r="AD22" s="419"/>
      <c r="AE22" s="419"/>
      <c r="AF22" s="419"/>
      <c r="AG22" s="419"/>
      <c r="AH22" s="419"/>
      <c r="AI22" s="419"/>
      <c r="AJ22" s="419"/>
      <c r="AK22" s="419"/>
      <c r="AL22" s="419"/>
      <c r="AM22" s="419"/>
      <c r="AN22" s="419"/>
      <c r="AO22" s="419"/>
      <c r="AP22" s="419"/>
      <c r="AQ22" s="419"/>
      <c r="AR22" s="419"/>
      <c r="AS22" s="419"/>
      <c r="AT22" s="419"/>
      <c r="AU22" s="419"/>
      <c r="AV22" s="419"/>
      <c r="AW22" s="419"/>
      <c r="AX22" s="419"/>
      <c r="AY22" s="419"/>
      <c r="AZ22" s="419"/>
      <c r="BA22" s="419"/>
      <c r="BB22" s="419"/>
      <c r="BC22" s="419"/>
      <c r="BD22" s="419"/>
      <c r="BE22" s="419"/>
      <c r="BF22" s="419"/>
      <c r="BG22" s="419"/>
      <c r="BH22" s="172">
        <v>13</v>
      </c>
      <c r="BI22" s="420"/>
      <c r="BJ22" s="420"/>
    </row>
    <row r="23" spans="1:6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5" x14ac:dyDescent="0.25">
      <c r="A24" s="440" t="s">
        <v>88</v>
      </c>
      <c r="B24" s="440"/>
      <c r="C24" s="440"/>
      <c r="D24" s="440"/>
      <c r="E24" s="440"/>
      <c r="F24" s="440"/>
      <c r="G24" s="440"/>
      <c r="H24" s="440"/>
      <c r="I24" s="440"/>
      <c r="J24" s="440"/>
      <c r="K24" s="440"/>
      <c r="L24" s="440"/>
      <c r="M24" s="440"/>
      <c r="N24" s="440"/>
      <c r="O24" s="440"/>
      <c r="P24" s="440"/>
      <c r="Q24" s="440"/>
      <c r="R24" s="440"/>
      <c r="S24" s="440"/>
      <c r="T24" s="440"/>
      <c r="U24" s="440"/>
      <c r="V24" s="440"/>
      <c r="W24" s="440"/>
      <c r="X24" s="440"/>
      <c r="Y24" s="440"/>
      <c r="Z24" s="440"/>
      <c r="AA24" s="440"/>
      <c r="AB24" s="440"/>
      <c r="AC24" s="440"/>
      <c r="AD24" s="440"/>
      <c r="AE24" s="440"/>
      <c r="AF24" s="440"/>
      <c r="AG24" s="440"/>
      <c r="AH24" s="440"/>
      <c r="AI24" s="440"/>
      <c r="AJ24" s="440"/>
      <c r="AK24" s="440"/>
      <c r="AL24" s="440"/>
      <c r="AM24" s="440"/>
      <c r="AN24" s="440"/>
      <c r="AO24" s="440"/>
      <c r="AP24" s="440"/>
      <c r="AQ24" s="440"/>
      <c r="AR24" s="440"/>
      <c r="AS24" s="440"/>
      <c r="AT24" s="440"/>
      <c r="AU24" s="440"/>
      <c r="AV24" s="440"/>
      <c r="AW24" s="440"/>
      <c r="AX24" s="440"/>
      <c r="AY24" s="440"/>
      <c r="AZ24" s="440"/>
      <c r="BA24" s="440"/>
      <c r="BB24" s="440"/>
      <c r="BC24" s="440"/>
      <c r="BD24" s="440"/>
      <c r="BE24" s="440"/>
      <c r="BF24" s="440"/>
      <c r="BG24" s="440"/>
      <c r="BH24" s="173"/>
      <c r="BI24" s="439" t="s">
        <v>78</v>
      </c>
      <c r="BJ24" s="439"/>
      <c r="BK24" s="173"/>
      <c r="BL24" s="173"/>
      <c r="BM24" s="173"/>
    </row>
    <row r="25" spans="1:65" ht="13.5" customHeight="1" x14ac:dyDescent="0.25">
      <c r="A25" s="8"/>
      <c r="B25" s="441" t="s">
        <v>89</v>
      </c>
      <c r="C25" s="441"/>
      <c r="D25" s="441"/>
      <c r="E25" s="441"/>
      <c r="F25" s="441"/>
      <c r="G25" s="441"/>
      <c r="H25" s="441"/>
      <c r="I25" s="441"/>
      <c r="J25" s="441"/>
      <c r="K25" s="441"/>
      <c r="L25" s="441"/>
      <c r="M25" s="441"/>
      <c r="N25" s="441"/>
      <c r="O25" s="441"/>
      <c r="P25" s="441"/>
      <c r="Q25" s="441"/>
      <c r="R25" s="441"/>
      <c r="S25" s="441"/>
      <c r="T25" s="441"/>
      <c r="U25" s="441"/>
      <c r="V25" s="441"/>
      <c r="W25" s="441"/>
      <c r="X25" s="441"/>
      <c r="Y25" s="441"/>
      <c r="Z25" s="441"/>
      <c r="AA25" s="441"/>
      <c r="AB25" s="441"/>
      <c r="AC25" s="441"/>
      <c r="AD25" s="441"/>
      <c r="AE25" s="441"/>
      <c r="AF25" s="441"/>
      <c r="AG25" s="441"/>
      <c r="AH25" s="441"/>
      <c r="AI25" s="441"/>
      <c r="AJ25" s="441"/>
      <c r="AK25" s="441"/>
      <c r="AL25" s="441"/>
      <c r="AM25" s="441"/>
      <c r="AN25" s="441"/>
      <c r="AO25" s="441"/>
      <c r="AP25" s="441"/>
      <c r="AQ25" s="441"/>
      <c r="AR25" s="441"/>
      <c r="AS25" s="441"/>
      <c r="AT25" s="441"/>
      <c r="AU25" s="441"/>
      <c r="AV25" s="441"/>
      <c r="AW25" s="441"/>
      <c r="AX25" s="441"/>
      <c r="AY25" s="441"/>
      <c r="AZ25" s="441"/>
      <c r="BA25" s="441"/>
      <c r="BB25" s="441"/>
      <c r="BC25" s="441"/>
      <c r="BD25" s="441"/>
      <c r="BE25" s="441"/>
      <c r="BF25" s="441"/>
      <c r="BG25" s="441"/>
      <c r="BH25" s="174"/>
      <c r="BI25" s="442"/>
      <c r="BJ25" s="442"/>
    </row>
    <row r="26" spans="1:65" ht="13.5" customHeight="1" x14ac:dyDescent="0.25">
      <c r="A26" s="8"/>
      <c r="B26" s="441" t="s">
        <v>90</v>
      </c>
      <c r="C26" s="441"/>
      <c r="D26" s="441"/>
      <c r="E26" s="441"/>
      <c r="F26" s="441"/>
      <c r="G26" s="441"/>
      <c r="H26" s="441"/>
      <c r="I26" s="441"/>
      <c r="J26" s="441"/>
      <c r="K26" s="441"/>
      <c r="L26" s="441"/>
      <c r="M26" s="441"/>
      <c r="N26" s="441"/>
      <c r="O26" s="441"/>
      <c r="P26" s="441"/>
      <c r="Q26" s="441"/>
      <c r="R26" s="441"/>
      <c r="S26" s="441"/>
      <c r="T26" s="441"/>
      <c r="U26" s="441"/>
      <c r="V26" s="441"/>
      <c r="W26" s="441"/>
      <c r="X26" s="441"/>
      <c r="Y26" s="441"/>
      <c r="Z26" s="441"/>
      <c r="AA26" s="441"/>
      <c r="AB26" s="441"/>
      <c r="AC26" s="441"/>
      <c r="AD26" s="441"/>
      <c r="AE26" s="441"/>
      <c r="AF26" s="441"/>
      <c r="AG26" s="441"/>
      <c r="AH26" s="441"/>
      <c r="AI26" s="441"/>
      <c r="AJ26" s="441"/>
      <c r="AK26" s="441"/>
      <c r="AL26" s="441"/>
      <c r="AM26" s="441"/>
      <c r="AN26" s="441"/>
      <c r="AO26" s="441"/>
      <c r="AP26" s="441"/>
      <c r="AQ26" s="441"/>
      <c r="AR26" s="441"/>
      <c r="AS26" s="441"/>
      <c r="AT26" s="441"/>
      <c r="AU26" s="441"/>
      <c r="AV26" s="441"/>
      <c r="AW26" s="441"/>
      <c r="AX26" s="441"/>
      <c r="AY26" s="441"/>
      <c r="AZ26" s="441"/>
      <c r="BA26" s="441"/>
      <c r="BB26" s="441"/>
      <c r="BC26" s="441"/>
      <c r="BD26" s="441"/>
      <c r="BE26" s="441"/>
      <c r="BF26" s="441"/>
      <c r="BG26" s="441"/>
      <c r="BH26" s="174"/>
      <c r="BI26" s="442"/>
      <c r="BJ26" s="442"/>
    </row>
    <row r="27" spans="1:65" ht="13.5" customHeight="1" x14ac:dyDescent="0.25">
      <c r="A27" s="8"/>
      <c r="B27" s="441" t="s">
        <v>91</v>
      </c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  <c r="V27" s="441"/>
      <c r="W27" s="441"/>
      <c r="X27" s="441"/>
      <c r="Y27" s="441"/>
      <c r="Z27" s="441"/>
      <c r="AA27" s="441"/>
      <c r="AB27" s="441"/>
      <c r="AC27" s="441"/>
      <c r="AD27" s="441"/>
      <c r="AE27" s="441"/>
      <c r="AF27" s="441"/>
      <c r="AG27" s="441"/>
      <c r="AH27" s="441"/>
      <c r="AI27" s="441"/>
      <c r="AJ27" s="441"/>
      <c r="AK27" s="441"/>
      <c r="AL27" s="441"/>
      <c r="AM27" s="441"/>
      <c r="AN27" s="441"/>
      <c r="AO27" s="441"/>
      <c r="AP27" s="441"/>
      <c r="AQ27" s="441"/>
      <c r="AR27" s="441"/>
      <c r="AS27" s="441"/>
      <c r="AT27" s="441"/>
      <c r="AU27" s="441"/>
      <c r="AV27" s="441"/>
      <c r="AW27" s="441"/>
      <c r="AX27" s="441"/>
      <c r="AY27" s="441"/>
      <c r="AZ27" s="441"/>
      <c r="BA27" s="441"/>
      <c r="BB27" s="441"/>
      <c r="BC27" s="441"/>
      <c r="BD27" s="441"/>
      <c r="BE27" s="441"/>
      <c r="BF27" s="441"/>
      <c r="BG27" s="441"/>
      <c r="BH27" s="174"/>
      <c r="BI27" s="442"/>
      <c r="BJ27" s="442"/>
    </row>
    <row r="28" spans="1:65" ht="13.5" customHeight="1" x14ac:dyDescent="0.25">
      <c r="A28" s="8"/>
      <c r="B28" s="441" t="s">
        <v>92</v>
      </c>
      <c r="C28" s="441"/>
      <c r="D28" s="441"/>
      <c r="E28" s="441"/>
      <c r="F28" s="441"/>
      <c r="G28" s="441"/>
      <c r="H28" s="441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441"/>
      <c r="T28" s="441"/>
      <c r="U28" s="441"/>
      <c r="V28" s="441"/>
      <c r="W28" s="441"/>
      <c r="X28" s="441"/>
      <c r="Y28" s="441"/>
      <c r="Z28" s="441"/>
      <c r="AA28" s="441"/>
      <c r="AB28" s="441"/>
      <c r="AC28" s="441"/>
      <c r="AD28" s="441"/>
      <c r="AE28" s="441"/>
      <c r="AF28" s="441"/>
      <c r="AG28" s="441"/>
      <c r="AH28" s="441"/>
      <c r="AI28" s="441"/>
      <c r="AJ28" s="441"/>
      <c r="AK28" s="441"/>
      <c r="AL28" s="441"/>
      <c r="AM28" s="441"/>
      <c r="AN28" s="441"/>
      <c r="AO28" s="441"/>
      <c r="AP28" s="441"/>
      <c r="AQ28" s="441"/>
      <c r="AR28" s="441"/>
      <c r="AS28" s="441"/>
      <c r="AT28" s="441"/>
      <c r="AU28" s="441"/>
      <c r="AV28" s="441"/>
      <c r="AW28" s="441"/>
      <c r="AX28" s="441"/>
      <c r="AY28" s="441"/>
      <c r="AZ28" s="441"/>
      <c r="BA28" s="441"/>
      <c r="BB28" s="441"/>
      <c r="BC28" s="441"/>
      <c r="BD28" s="441"/>
      <c r="BE28" s="441"/>
      <c r="BF28" s="441"/>
      <c r="BG28" s="441"/>
      <c r="BH28" s="174"/>
      <c r="BI28" s="442"/>
      <c r="BJ28" s="442"/>
    </row>
    <row r="29" spans="1:65" ht="13.5" customHeight="1" x14ac:dyDescent="0.25">
      <c r="A29" s="8"/>
      <c r="B29" s="443" t="s">
        <v>93</v>
      </c>
      <c r="C29" s="443"/>
      <c r="D29" s="443"/>
      <c r="E29" s="443"/>
      <c r="F29" s="443"/>
      <c r="G29" s="443"/>
      <c r="H29" s="443"/>
      <c r="I29" s="443"/>
      <c r="J29" s="443"/>
      <c r="K29" s="443"/>
      <c r="L29" s="443"/>
      <c r="M29" s="443"/>
      <c r="N29" s="443"/>
      <c r="O29" s="443"/>
      <c r="P29" s="443"/>
      <c r="Q29" s="443"/>
      <c r="R29" s="443"/>
      <c r="S29" s="443"/>
      <c r="T29" s="443"/>
      <c r="U29" s="443"/>
      <c r="V29" s="443"/>
      <c r="W29" s="443"/>
      <c r="X29" s="443"/>
      <c r="Y29" s="443"/>
      <c r="Z29" s="443"/>
      <c r="AA29" s="443"/>
      <c r="AB29" s="443"/>
      <c r="AC29" s="443"/>
      <c r="AD29" s="443"/>
      <c r="AE29" s="443"/>
      <c r="AF29" s="443"/>
      <c r="AG29" s="443"/>
      <c r="AH29" s="443"/>
      <c r="AI29" s="443"/>
      <c r="AJ29" s="443"/>
      <c r="AK29" s="443"/>
      <c r="AL29" s="443"/>
      <c r="AM29" s="443"/>
      <c r="AN29" s="443"/>
      <c r="AO29" s="443"/>
      <c r="AP29" s="443"/>
      <c r="AQ29" s="443"/>
      <c r="AR29" s="443"/>
      <c r="AS29" s="443"/>
      <c r="AT29" s="443"/>
      <c r="AU29" s="443"/>
      <c r="AV29" s="443"/>
      <c r="AW29" s="443"/>
      <c r="AX29" s="443"/>
      <c r="AY29" s="443"/>
      <c r="AZ29" s="443"/>
      <c r="BA29" s="443"/>
      <c r="BB29" s="443"/>
      <c r="BC29" s="443"/>
      <c r="BD29" s="443"/>
      <c r="BE29" s="443"/>
      <c r="BF29" s="443"/>
      <c r="BG29" s="443"/>
      <c r="BH29" s="174"/>
      <c r="BI29" s="442"/>
      <c r="BJ29" s="442"/>
    </row>
    <row r="30" spans="1:65" ht="13.5" customHeight="1" x14ac:dyDescent="0.25">
      <c r="A30" s="8"/>
      <c r="B30" s="441" t="s">
        <v>94</v>
      </c>
      <c r="C30" s="441"/>
      <c r="D30" s="441"/>
      <c r="E30" s="441"/>
      <c r="F30" s="441"/>
      <c r="G30" s="441"/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1"/>
      <c r="W30" s="441"/>
      <c r="X30" s="441"/>
      <c r="Y30" s="441"/>
      <c r="Z30" s="441"/>
      <c r="AA30" s="441"/>
      <c r="AB30" s="441"/>
      <c r="AC30" s="441"/>
      <c r="AD30" s="441"/>
      <c r="AE30" s="441"/>
      <c r="AF30" s="441"/>
      <c r="AG30" s="441"/>
      <c r="AH30" s="441"/>
      <c r="AI30" s="441"/>
      <c r="AJ30" s="441"/>
      <c r="AK30" s="441"/>
      <c r="AL30" s="441"/>
      <c r="AM30" s="441"/>
      <c r="AN30" s="441"/>
      <c r="AO30" s="441"/>
      <c r="AP30" s="441"/>
      <c r="AQ30" s="441"/>
      <c r="AR30" s="441"/>
      <c r="AS30" s="441"/>
      <c r="AT30" s="441"/>
      <c r="AU30" s="441"/>
      <c r="AV30" s="441"/>
      <c r="AW30" s="441"/>
      <c r="AX30" s="441"/>
      <c r="AY30" s="441"/>
      <c r="AZ30" s="441"/>
      <c r="BA30" s="441"/>
      <c r="BB30" s="441"/>
      <c r="BC30" s="441"/>
      <c r="BD30" s="441"/>
      <c r="BE30" s="441"/>
      <c r="BF30" s="441"/>
      <c r="BG30" s="441"/>
      <c r="BH30" s="174"/>
      <c r="BI30" s="442"/>
      <c r="BJ30" s="442"/>
    </row>
    <row r="31" spans="1:65" ht="13.5" customHeight="1" x14ac:dyDescent="0.25">
      <c r="A31" s="8"/>
      <c r="B31" s="441" t="s">
        <v>95</v>
      </c>
      <c r="C31" s="441"/>
      <c r="D31" s="441"/>
      <c r="E31" s="441"/>
      <c r="F31" s="441"/>
      <c r="G31" s="441"/>
      <c r="H31" s="441"/>
      <c r="I31" s="441"/>
      <c r="J31" s="441"/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41"/>
      <c r="V31" s="441"/>
      <c r="W31" s="441"/>
      <c r="X31" s="441"/>
      <c r="Y31" s="441"/>
      <c r="Z31" s="441"/>
      <c r="AA31" s="441"/>
      <c r="AB31" s="441"/>
      <c r="AC31" s="441"/>
      <c r="AD31" s="441"/>
      <c r="AE31" s="441"/>
      <c r="AF31" s="441"/>
      <c r="AG31" s="441"/>
      <c r="AH31" s="441"/>
      <c r="AI31" s="441"/>
      <c r="AJ31" s="441"/>
      <c r="AK31" s="441"/>
      <c r="AL31" s="441"/>
      <c r="AM31" s="441"/>
      <c r="AN31" s="441"/>
      <c r="AO31" s="441"/>
      <c r="AP31" s="441"/>
      <c r="AQ31" s="441"/>
      <c r="AR31" s="441"/>
      <c r="AS31" s="441"/>
      <c r="AT31" s="441"/>
      <c r="AU31" s="441"/>
      <c r="AV31" s="441"/>
      <c r="AW31" s="441"/>
      <c r="AX31" s="441"/>
      <c r="AY31" s="441"/>
      <c r="AZ31" s="441"/>
      <c r="BA31" s="441"/>
      <c r="BB31" s="441"/>
      <c r="BC31" s="441"/>
      <c r="BD31" s="441"/>
      <c r="BE31" s="441"/>
      <c r="BF31" s="441"/>
      <c r="BG31" s="441"/>
      <c r="BH31" s="174"/>
      <c r="BI31" s="442"/>
      <c r="BJ31" s="442"/>
    </row>
    <row r="32" spans="1:65" ht="13.5" customHeight="1" x14ac:dyDescent="0.25">
      <c r="A32" s="8"/>
      <c r="B32" s="441" t="s">
        <v>96</v>
      </c>
      <c r="C32" s="441"/>
      <c r="D32" s="441"/>
      <c r="E32" s="441"/>
      <c r="F32" s="441"/>
      <c r="G32" s="441"/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  <c r="AA32" s="441"/>
      <c r="AB32" s="441"/>
      <c r="AC32" s="441"/>
      <c r="AD32" s="441"/>
      <c r="AE32" s="441"/>
      <c r="AF32" s="441"/>
      <c r="AG32" s="441"/>
      <c r="AH32" s="441"/>
      <c r="AI32" s="441"/>
      <c r="AJ32" s="441"/>
      <c r="AK32" s="441"/>
      <c r="AL32" s="441"/>
      <c r="AM32" s="441"/>
      <c r="AN32" s="441"/>
      <c r="AO32" s="441"/>
      <c r="AP32" s="441"/>
      <c r="AQ32" s="441"/>
      <c r="AR32" s="441"/>
      <c r="AS32" s="441"/>
      <c r="AT32" s="441"/>
      <c r="AU32" s="441"/>
      <c r="AV32" s="441"/>
      <c r="AW32" s="441"/>
      <c r="AX32" s="441"/>
      <c r="AY32" s="441"/>
      <c r="AZ32" s="441"/>
      <c r="BA32" s="441"/>
      <c r="BB32" s="441"/>
      <c r="BC32" s="441"/>
      <c r="BD32" s="441"/>
      <c r="BE32" s="441"/>
      <c r="BF32" s="441"/>
      <c r="BG32" s="441"/>
      <c r="BH32" s="174"/>
      <c r="BI32" s="442"/>
      <c r="BJ32" s="442"/>
    </row>
    <row r="33" spans="1:62" ht="13.5" customHeight="1" x14ac:dyDescent="0.25">
      <c r="A33" s="8"/>
      <c r="B33" s="441" t="s">
        <v>97</v>
      </c>
      <c r="C33" s="441"/>
      <c r="D33" s="441"/>
      <c r="E33" s="441"/>
      <c r="F33" s="441"/>
      <c r="G33" s="441"/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1"/>
      <c r="W33" s="441"/>
      <c r="X33" s="441"/>
      <c r="Y33" s="441"/>
      <c r="Z33" s="441"/>
      <c r="AA33" s="441"/>
      <c r="AB33" s="441"/>
      <c r="AC33" s="441"/>
      <c r="AD33" s="441"/>
      <c r="AE33" s="441"/>
      <c r="AF33" s="441"/>
      <c r="AG33" s="441"/>
      <c r="AH33" s="441"/>
      <c r="AI33" s="441"/>
      <c r="AJ33" s="441"/>
      <c r="AK33" s="441"/>
      <c r="AL33" s="441"/>
      <c r="AM33" s="441"/>
      <c r="AN33" s="441"/>
      <c r="AO33" s="441"/>
      <c r="AP33" s="441"/>
      <c r="AQ33" s="441"/>
      <c r="AR33" s="441"/>
      <c r="AS33" s="441"/>
      <c r="AT33" s="441"/>
      <c r="AU33" s="441"/>
      <c r="AV33" s="441"/>
      <c r="AW33" s="441"/>
      <c r="AX33" s="441"/>
      <c r="AY33" s="441"/>
      <c r="AZ33" s="441"/>
      <c r="BA33" s="441"/>
      <c r="BB33" s="441"/>
      <c r="BC33" s="441"/>
      <c r="BD33" s="441"/>
      <c r="BE33" s="441"/>
      <c r="BF33" s="441"/>
      <c r="BG33" s="441"/>
      <c r="BH33" s="174"/>
      <c r="BI33" s="442"/>
      <c r="BJ33" s="442"/>
    </row>
    <row r="34" spans="1:62" ht="13.5" customHeight="1" x14ac:dyDescent="0.25">
      <c r="A34" s="8"/>
      <c r="B34" s="441" t="s">
        <v>98</v>
      </c>
      <c r="C34" s="441"/>
      <c r="D34" s="441"/>
      <c r="E34" s="441"/>
      <c r="F34" s="441"/>
      <c r="G34" s="441"/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1"/>
      <c r="AA34" s="441"/>
      <c r="AB34" s="441"/>
      <c r="AC34" s="441"/>
      <c r="AD34" s="441"/>
      <c r="AE34" s="441"/>
      <c r="AF34" s="441"/>
      <c r="AG34" s="441"/>
      <c r="AH34" s="441"/>
      <c r="AI34" s="441"/>
      <c r="AJ34" s="441"/>
      <c r="AK34" s="441"/>
      <c r="AL34" s="441"/>
      <c r="AM34" s="441"/>
      <c r="AN34" s="441"/>
      <c r="AO34" s="441"/>
      <c r="AP34" s="441"/>
      <c r="AQ34" s="441"/>
      <c r="AR34" s="441"/>
      <c r="AS34" s="441"/>
      <c r="AT34" s="441"/>
      <c r="AU34" s="441"/>
      <c r="AV34" s="441"/>
      <c r="AW34" s="441"/>
      <c r="AX34" s="441"/>
      <c r="AY34" s="441"/>
      <c r="AZ34" s="441"/>
      <c r="BA34" s="441"/>
      <c r="BB34" s="441"/>
      <c r="BC34" s="441"/>
      <c r="BD34" s="441"/>
      <c r="BE34" s="441"/>
      <c r="BF34" s="441"/>
      <c r="BG34" s="441"/>
      <c r="BH34" s="174"/>
      <c r="BI34" s="442"/>
      <c r="BJ34" s="442"/>
    </row>
    <row r="35" spans="1:6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36" spans="1:62" x14ac:dyDescent="0.25">
      <c r="A36" s="8"/>
      <c r="B36" s="8"/>
      <c r="C36" s="8"/>
      <c r="D36" s="19" t="s">
        <v>99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346" t="str">
        <f>'Лист для заполнения'!$BE$25</f>
        <v>Афанасьева П.А.</v>
      </c>
      <c r="AN36" s="346"/>
      <c r="AO36" s="346"/>
      <c r="AP36" s="346"/>
      <c r="AQ36" s="346"/>
      <c r="AR36" s="346"/>
      <c r="AS36" s="346"/>
      <c r="AT36" s="346"/>
      <c r="AU36" s="346"/>
      <c r="AV36" s="346"/>
      <c r="AW36" s="346"/>
      <c r="AX36" s="346"/>
      <c r="AY36" s="150" t="s">
        <v>20</v>
      </c>
      <c r="AZ36" s="108"/>
      <c r="BA36" s="108"/>
      <c r="BB36" s="108"/>
      <c r="BC36" s="108"/>
      <c r="BD36" s="108"/>
      <c r="BE36" s="108"/>
      <c r="BF36" s="108"/>
      <c r="BG36" s="108"/>
      <c r="BH36" s="108"/>
    </row>
    <row r="37" spans="1:6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23" t="s">
        <v>19</v>
      </c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439" t="s">
        <v>78</v>
      </c>
      <c r="BJ37" s="439"/>
    </row>
    <row r="38" spans="1:62" ht="13.5" customHeight="1" x14ac:dyDescent="0.25">
      <c r="A38" s="8"/>
      <c r="B38" s="441" t="s">
        <v>100</v>
      </c>
      <c r="C38" s="441"/>
      <c r="D38" s="441"/>
      <c r="E38" s="441"/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441"/>
      <c r="T38" s="441"/>
      <c r="U38" s="441"/>
      <c r="V38" s="441"/>
      <c r="W38" s="441"/>
      <c r="X38" s="441"/>
      <c r="Y38" s="441"/>
      <c r="Z38" s="441"/>
      <c r="AA38" s="441"/>
      <c r="AB38" s="441"/>
      <c r="AC38" s="441"/>
      <c r="AD38" s="441"/>
      <c r="AE38" s="441"/>
      <c r="AF38" s="441"/>
      <c r="AG38" s="441"/>
      <c r="AH38" s="441"/>
      <c r="AI38" s="441"/>
      <c r="AJ38" s="441"/>
      <c r="AK38" s="441"/>
      <c r="AL38" s="441"/>
      <c r="AM38" s="441"/>
      <c r="AN38" s="441"/>
      <c r="AO38" s="441"/>
      <c r="AP38" s="441"/>
      <c r="AQ38" s="441"/>
      <c r="AR38" s="441"/>
      <c r="AS38" s="441"/>
      <c r="AT38" s="441"/>
      <c r="AU38" s="441"/>
      <c r="AV38" s="441"/>
      <c r="AW38" s="441"/>
      <c r="AX38" s="441"/>
      <c r="AY38" s="441"/>
      <c r="AZ38" s="441"/>
      <c r="BA38" s="441"/>
      <c r="BB38" s="441"/>
      <c r="BC38" s="441"/>
      <c r="BD38" s="441"/>
      <c r="BE38" s="441"/>
      <c r="BF38" s="441"/>
      <c r="BG38" s="441"/>
      <c r="BH38" s="174"/>
      <c r="BI38" s="442"/>
      <c r="BJ38" s="442"/>
    </row>
    <row r="39" spans="1:62" ht="13.5" customHeight="1" x14ac:dyDescent="0.25">
      <c r="A39" s="8"/>
      <c r="B39" s="441" t="s">
        <v>101</v>
      </c>
      <c r="C39" s="441"/>
      <c r="D39" s="441"/>
      <c r="E39" s="441"/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1"/>
      <c r="U39" s="441"/>
      <c r="V39" s="441"/>
      <c r="W39" s="441"/>
      <c r="X39" s="441"/>
      <c r="Y39" s="441"/>
      <c r="Z39" s="441"/>
      <c r="AA39" s="441"/>
      <c r="AB39" s="441"/>
      <c r="AC39" s="441"/>
      <c r="AD39" s="441"/>
      <c r="AE39" s="441"/>
      <c r="AF39" s="441"/>
      <c r="AG39" s="441"/>
      <c r="AH39" s="441"/>
      <c r="AI39" s="441"/>
      <c r="AJ39" s="441"/>
      <c r="AK39" s="441"/>
      <c r="AL39" s="441"/>
      <c r="AM39" s="441"/>
      <c r="AN39" s="441"/>
      <c r="AO39" s="441"/>
      <c r="AP39" s="441"/>
      <c r="AQ39" s="441"/>
      <c r="AR39" s="441"/>
      <c r="AS39" s="441"/>
      <c r="AT39" s="441"/>
      <c r="AU39" s="441"/>
      <c r="AV39" s="441"/>
      <c r="AW39" s="441"/>
      <c r="AX39" s="441"/>
      <c r="AY39" s="441"/>
      <c r="AZ39" s="441"/>
      <c r="BA39" s="441"/>
      <c r="BB39" s="441"/>
      <c r="BC39" s="441"/>
      <c r="BD39" s="441"/>
      <c r="BE39" s="441"/>
      <c r="BF39" s="441"/>
      <c r="BG39" s="441"/>
      <c r="BH39" s="174"/>
      <c r="BI39" s="442"/>
      <c r="BJ39" s="442"/>
    </row>
    <row r="40" spans="1:62" ht="13.5" customHeight="1" x14ac:dyDescent="0.25">
      <c r="A40" s="8"/>
      <c r="B40" s="441" t="s">
        <v>102</v>
      </c>
      <c r="C40" s="441"/>
      <c r="D40" s="441"/>
      <c r="E40" s="441"/>
      <c r="F40" s="441"/>
      <c r="G40" s="441"/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1"/>
      <c r="U40" s="441"/>
      <c r="V40" s="441"/>
      <c r="W40" s="441"/>
      <c r="X40" s="441"/>
      <c r="Y40" s="441"/>
      <c r="Z40" s="441"/>
      <c r="AA40" s="441"/>
      <c r="AB40" s="441"/>
      <c r="AC40" s="441"/>
      <c r="AD40" s="441"/>
      <c r="AE40" s="441"/>
      <c r="AF40" s="441"/>
      <c r="AG40" s="441"/>
      <c r="AH40" s="441"/>
      <c r="AI40" s="441"/>
      <c r="AJ40" s="441"/>
      <c r="AK40" s="441"/>
      <c r="AL40" s="441"/>
      <c r="AM40" s="441"/>
      <c r="AN40" s="441"/>
      <c r="AO40" s="441"/>
      <c r="AP40" s="441"/>
      <c r="AQ40" s="441"/>
      <c r="AR40" s="441"/>
      <c r="AS40" s="441"/>
      <c r="AT40" s="441"/>
      <c r="AU40" s="441"/>
      <c r="AV40" s="441"/>
      <c r="AW40" s="441"/>
      <c r="AX40" s="441"/>
      <c r="AY40" s="441"/>
      <c r="AZ40" s="441"/>
      <c r="BA40" s="441"/>
      <c r="BB40" s="441"/>
      <c r="BC40" s="441"/>
      <c r="BD40" s="441"/>
      <c r="BE40" s="441"/>
      <c r="BF40" s="441"/>
      <c r="BG40" s="441"/>
      <c r="BH40" s="174"/>
      <c r="BI40" s="442"/>
      <c r="BJ40" s="442"/>
    </row>
    <row r="41" spans="1:62" ht="13.5" customHeight="1" x14ac:dyDescent="0.25">
      <c r="A41" s="8"/>
      <c r="B41" s="441" t="s">
        <v>103</v>
      </c>
      <c r="C41" s="441"/>
      <c r="D41" s="441"/>
      <c r="E41" s="441"/>
      <c r="F41" s="441"/>
      <c r="G41" s="441"/>
      <c r="H41" s="441"/>
      <c r="I41" s="441"/>
      <c r="J41" s="441"/>
      <c r="K41" s="441"/>
      <c r="L41" s="441"/>
      <c r="M41" s="441"/>
      <c r="N41" s="441"/>
      <c r="O41" s="441"/>
      <c r="P41" s="441"/>
      <c r="Q41" s="441"/>
      <c r="R41" s="441"/>
      <c r="S41" s="441"/>
      <c r="T41" s="441"/>
      <c r="U41" s="441"/>
      <c r="V41" s="441"/>
      <c r="W41" s="441"/>
      <c r="X41" s="441"/>
      <c r="Y41" s="441"/>
      <c r="Z41" s="441"/>
      <c r="AA41" s="441"/>
      <c r="AB41" s="441"/>
      <c r="AC41" s="441"/>
      <c r="AD41" s="441"/>
      <c r="AE41" s="441"/>
      <c r="AF41" s="441"/>
      <c r="AG41" s="441"/>
      <c r="AH41" s="441"/>
      <c r="AI41" s="441"/>
      <c r="AJ41" s="441"/>
      <c r="AK41" s="441"/>
      <c r="AL41" s="441"/>
      <c r="AM41" s="441"/>
      <c r="AN41" s="441"/>
      <c r="AO41" s="441"/>
      <c r="AP41" s="441"/>
      <c r="AQ41" s="441"/>
      <c r="AR41" s="441"/>
      <c r="AS41" s="441"/>
      <c r="AT41" s="441"/>
      <c r="AU41" s="441"/>
      <c r="AV41" s="441"/>
      <c r="AW41" s="441"/>
      <c r="AX41" s="441"/>
      <c r="AY41" s="441"/>
      <c r="AZ41" s="441"/>
      <c r="BA41" s="441"/>
      <c r="BB41" s="441"/>
      <c r="BC41" s="441"/>
      <c r="BD41" s="441"/>
      <c r="BE41" s="441"/>
      <c r="BF41" s="441"/>
      <c r="BG41" s="441"/>
      <c r="BH41" s="174"/>
      <c r="BI41" s="442"/>
      <c r="BJ41" s="442"/>
    </row>
    <row r="42" spans="1:62" ht="13.5" customHeight="1" x14ac:dyDescent="0.25">
      <c r="A42" s="8"/>
      <c r="B42" s="441" t="s">
        <v>104</v>
      </c>
      <c r="C42" s="441"/>
      <c r="D42" s="441"/>
      <c r="E42" s="441"/>
      <c r="F42" s="441"/>
      <c r="G42" s="441"/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1"/>
      <c r="U42" s="441"/>
      <c r="V42" s="441"/>
      <c r="W42" s="441"/>
      <c r="X42" s="441"/>
      <c r="Y42" s="441"/>
      <c r="Z42" s="441"/>
      <c r="AA42" s="441"/>
      <c r="AB42" s="441"/>
      <c r="AC42" s="441"/>
      <c r="AD42" s="441"/>
      <c r="AE42" s="441"/>
      <c r="AF42" s="441"/>
      <c r="AG42" s="441"/>
      <c r="AH42" s="441"/>
      <c r="AI42" s="441"/>
      <c r="AJ42" s="441"/>
      <c r="AK42" s="441"/>
      <c r="AL42" s="441"/>
      <c r="AM42" s="441"/>
      <c r="AN42" s="441"/>
      <c r="AO42" s="441"/>
      <c r="AP42" s="441"/>
      <c r="AQ42" s="441"/>
      <c r="AR42" s="441"/>
      <c r="AS42" s="441"/>
      <c r="AT42" s="441"/>
      <c r="AU42" s="441"/>
      <c r="AV42" s="441"/>
      <c r="AW42" s="441"/>
      <c r="AX42" s="441"/>
      <c r="AY42" s="441"/>
      <c r="AZ42" s="441"/>
      <c r="BA42" s="441"/>
      <c r="BB42" s="441"/>
      <c r="BC42" s="441"/>
      <c r="BD42" s="441"/>
      <c r="BE42" s="441"/>
      <c r="BF42" s="441"/>
      <c r="BG42" s="441"/>
      <c r="BH42" s="174"/>
      <c r="BI42" s="442"/>
      <c r="BJ42" s="442"/>
    </row>
    <row r="43" spans="1:62" ht="13.5" customHeight="1" x14ac:dyDescent="0.25">
      <c r="A43" s="8"/>
      <c r="B43" s="441" t="s">
        <v>105</v>
      </c>
      <c r="C43" s="441"/>
      <c r="D43" s="441"/>
      <c r="E43" s="441"/>
      <c r="F43" s="441"/>
      <c r="G43" s="441"/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1"/>
      <c r="X43" s="441"/>
      <c r="Y43" s="441"/>
      <c r="Z43" s="441"/>
      <c r="AA43" s="441"/>
      <c r="AB43" s="441"/>
      <c r="AC43" s="441"/>
      <c r="AD43" s="441"/>
      <c r="AE43" s="441"/>
      <c r="AF43" s="441"/>
      <c r="AG43" s="441"/>
      <c r="AH43" s="441"/>
      <c r="AI43" s="441"/>
      <c r="AJ43" s="441"/>
      <c r="AK43" s="441"/>
      <c r="AL43" s="441"/>
      <c r="AM43" s="441"/>
      <c r="AN43" s="441"/>
      <c r="AO43" s="441"/>
      <c r="AP43" s="441"/>
      <c r="AQ43" s="441"/>
      <c r="AR43" s="441"/>
      <c r="AS43" s="441"/>
      <c r="AT43" s="441"/>
      <c r="AU43" s="441"/>
      <c r="AV43" s="441"/>
      <c r="AW43" s="441"/>
      <c r="AX43" s="441"/>
      <c r="AY43" s="441"/>
      <c r="AZ43" s="441"/>
      <c r="BA43" s="441"/>
      <c r="BB43" s="441"/>
      <c r="BC43" s="441"/>
      <c r="BD43" s="441"/>
      <c r="BE43" s="441"/>
      <c r="BF43" s="441"/>
      <c r="BG43" s="441"/>
      <c r="BH43" s="174"/>
      <c r="BI43" s="442"/>
      <c r="BJ43" s="442"/>
    </row>
    <row r="44" spans="1:6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</row>
    <row r="45" spans="1:62" x14ac:dyDescent="0.25">
      <c r="A45" s="8"/>
      <c r="B45" s="8"/>
      <c r="C45" s="8"/>
      <c r="D45" s="19" t="s">
        <v>106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346" t="str">
        <f>'Лист для заполнения'!$BE$25</f>
        <v>Афанасьева П.А.</v>
      </c>
      <c r="AD45" s="346"/>
      <c r="AE45" s="346"/>
      <c r="AF45" s="346"/>
      <c r="AG45" s="346"/>
      <c r="AH45" s="346"/>
      <c r="AI45" s="346"/>
      <c r="AJ45" s="346"/>
      <c r="AK45" s="346"/>
      <c r="AL45" s="346"/>
      <c r="AM45" s="346"/>
      <c r="AN45" s="346"/>
      <c r="AO45" s="150" t="s">
        <v>20</v>
      </c>
      <c r="AP45" s="108"/>
      <c r="AQ45" s="108"/>
      <c r="AR45" s="108"/>
      <c r="AS45" s="108"/>
      <c r="AT45" s="108"/>
      <c r="AU45" s="108"/>
      <c r="AV45" s="108"/>
      <c r="AW45" s="108"/>
      <c r="AX45" s="108"/>
      <c r="AY45" s="150" t="s">
        <v>20</v>
      </c>
      <c r="AZ45" s="108"/>
      <c r="BA45" s="108"/>
      <c r="BB45" s="108"/>
      <c r="BC45" s="108"/>
      <c r="BD45" s="108"/>
      <c r="BE45" s="108"/>
      <c r="BF45" s="108"/>
      <c r="BG45" s="108"/>
      <c r="BH45" s="108"/>
    </row>
    <row r="46" spans="1:6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M46" s="8"/>
      <c r="AO46" s="23" t="s">
        <v>107</v>
      </c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</row>
    <row r="47" spans="1:6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M47" s="8"/>
      <c r="AO47" s="23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</row>
    <row r="48" spans="1:62" ht="19.5" customHeight="1" thickBo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O48" s="73"/>
      <c r="P48" s="72"/>
      <c r="Q48" s="72"/>
      <c r="R48" s="72"/>
      <c r="T48" s="74"/>
      <c r="U48" s="72"/>
      <c r="V48" s="72"/>
      <c r="W48" s="72"/>
      <c r="X48" s="72"/>
      <c r="Y48" s="72"/>
      <c r="Z48" s="72"/>
      <c r="AQ48" s="73" t="s">
        <v>108</v>
      </c>
    </row>
    <row r="49" spans="1:65" ht="26.25" customHeight="1" thickTop="1" x14ac:dyDescent="0.25">
      <c r="D49" s="159"/>
      <c r="E49" s="175"/>
      <c r="F49" s="175"/>
      <c r="G49" s="175"/>
      <c r="H49" s="175"/>
      <c r="I49" s="175"/>
      <c r="J49" s="175"/>
      <c r="K49" s="175"/>
      <c r="L49" s="175"/>
      <c r="M49" s="160"/>
      <c r="N49" s="413" t="s">
        <v>67</v>
      </c>
      <c r="O49" s="413"/>
      <c r="P49" s="413"/>
      <c r="Q49" s="413"/>
      <c r="R49" s="413"/>
      <c r="S49" s="413"/>
      <c r="T49" s="413"/>
      <c r="U49" s="413"/>
      <c r="V49" s="413"/>
      <c r="W49" s="413"/>
      <c r="X49" s="413"/>
      <c r="Y49" s="413"/>
      <c r="Z49" s="413"/>
      <c r="AA49" s="413"/>
      <c r="AB49" s="413"/>
      <c r="AC49" s="413"/>
      <c r="AD49" s="413"/>
      <c r="AE49" s="413"/>
      <c r="AF49" s="413"/>
      <c r="AG49" s="413"/>
      <c r="AH49" s="413"/>
      <c r="AI49" s="413"/>
      <c r="AJ49" s="413"/>
      <c r="AK49" s="414"/>
      <c r="AL49" s="374" t="s">
        <v>1</v>
      </c>
      <c r="AM49" s="429"/>
      <c r="AN49" s="429"/>
      <c r="AO49" s="429"/>
      <c r="AP49" s="429"/>
      <c r="AQ49" s="429"/>
      <c r="AR49" s="429"/>
      <c r="AS49" s="429"/>
      <c r="AT49" s="429"/>
      <c r="AU49" s="429"/>
      <c r="AV49" s="429"/>
      <c r="AW49" s="429"/>
      <c r="AX49" s="429"/>
      <c r="AY49" s="429"/>
      <c r="AZ49" s="429"/>
      <c r="BA49" s="429"/>
      <c r="BB49" s="429"/>
      <c r="BC49" s="429"/>
      <c r="BD49" s="429"/>
      <c r="BE49" s="429"/>
      <c r="BF49" s="429"/>
      <c r="BG49" s="429"/>
      <c r="BH49" s="429"/>
      <c r="BI49" s="429"/>
      <c r="BJ49" s="430"/>
    </row>
    <row r="50" spans="1:65" ht="16.5" customHeight="1" thickBot="1" x14ac:dyDescent="0.3">
      <c r="D50" s="161"/>
      <c r="E50" s="402" t="s">
        <v>68</v>
      </c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02"/>
      <c r="AB50" s="402"/>
      <c r="AC50" s="402"/>
      <c r="AD50" s="402"/>
      <c r="AE50" s="402"/>
      <c r="AF50" s="402"/>
      <c r="AG50" s="402"/>
      <c r="AH50" s="402"/>
      <c r="AI50" s="402"/>
      <c r="AJ50" s="402"/>
      <c r="AK50" s="402"/>
      <c r="AL50" s="402"/>
      <c r="AM50" s="402"/>
      <c r="AN50" s="402"/>
      <c r="AO50" s="402"/>
      <c r="AP50" s="402"/>
      <c r="AQ50" s="402"/>
      <c r="AR50" s="402"/>
      <c r="AS50" s="402"/>
      <c r="AT50" s="402"/>
      <c r="AU50" s="402"/>
      <c r="AV50" s="402"/>
      <c r="AW50" s="402"/>
      <c r="AX50" s="435"/>
      <c r="AY50" s="431" t="s">
        <v>69</v>
      </c>
      <c r="AZ50" s="432"/>
      <c r="BA50" s="432"/>
      <c r="BB50" s="432"/>
      <c r="BC50" s="432"/>
      <c r="BD50" s="432"/>
      <c r="BE50" s="164">
        <v>2</v>
      </c>
      <c r="BF50" s="433" t="s">
        <v>70</v>
      </c>
      <c r="BG50" s="433"/>
      <c r="BH50" s="165">
        <v>15</v>
      </c>
      <c r="BI50" s="166"/>
      <c r="BJ50" s="167"/>
    </row>
    <row r="51" spans="1:65" ht="15.75" thickTop="1" x14ac:dyDescent="0.25"/>
    <row r="52" spans="1:65" ht="15.75" x14ac:dyDescent="0.25">
      <c r="V52" s="8"/>
      <c r="W52" s="180"/>
      <c r="X52" s="180"/>
      <c r="Y52" s="180"/>
      <c r="Z52" s="180"/>
      <c r="AA52" s="181" t="s">
        <v>109</v>
      </c>
      <c r="AB52" s="180"/>
      <c r="AC52" s="180"/>
      <c r="AD52" s="180"/>
      <c r="AE52" s="180"/>
      <c r="AF52" s="180"/>
      <c r="AG52" s="182" t="s">
        <v>36</v>
      </c>
      <c r="AH52" s="182"/>
      <c r="AI52" s="346">
        <f>VALUE(RIGHT(Требования!$X$6,4))-271</f>
        <v>3501</v>
      </c>
      <c r="AJ52" s="346"/>
      <c r="AK52" s="346"/>
      <c r="AL52" s="346"/>
      <c r="AM52" s="346"/>
      <c r="AN52" s="180" t="s">
        <v>110</v>
      </c>
      <c r="AO52" s="180"/>
      <c r="AP52" s="437" t="str">
        <f>Требования!$X$4</f>
        <v>06.01.2024</v>
      </c>
      <c r="AQ52" s="338"/>
      <c r="AR52" s="338"/>
      <c r="AS52" s="338"/>
      <c r="AT52" s="338"/>
      <c r="AU52" s="338"/>
      <c r="AV52" s="338"/>
      <c r="AW52" s="338"/>
    </row>
    <row r="53" spans="1:65" x14ac:dyDescent="0.25">
      <c r="A53" s="436" t="s">
        <v>111</v>
      </c>
      <c r="B53" s="436"/>
      <c r="C53" s="436"/>
      <c r="D53" s="436"/>
      <c r="E53" s="436"/>
      <c r="F53" s="436"/>
      <c r="G53" s="436"/>
      <c r="H53" s="436"/>
      <c r="I53" s="436"/>
      <c r="J53" s="436"/>
      <c r="K53" s="436"/>
      <c r="L53" s="436"/>
      <c r="M53" s="436"/>
      <c r="N53" s="436"/>
      <c r="O53" s="436"/>
      <c r="P53" s="436"/>
      <c r="Q53" s="436"/>
      <c r="R53" s="436"/>
      <c r="S53" s="436"/>
      <c r="T53" s="436"/>
      <c r="U53" s="436"/>
      <c r="V53" s="436"/>
      <c r="W53" s="436"/>
      <c r="X53" s="436"/>
      <c r="Y53" s="436"/>
      <c r="Z53" s="436"/>
      <c r="AA53" s="436"/>
      <c r="AB53" s="436"/>
      <c r="AC53" s="436"/>
      <c r="AD53" s="436"/>
      <c r="AE53" s="436"/>
      <c r="AF53" s="436"/>
      <c r="AG53" s="436"/>
      <c r="AH53" s="436"/>
      <c r="AI53" s="436"/>
      <c r="AJ53" s="436"/>
      <c r="AK53" s="436"/>
      <c r="AL53" s="436"/>
      <c r="AM53" s="436"/>
      <c r="AN53" s="436"/>
      <c r="AO53" s="436"/>
      <c r="AP53" s="436"/>
      <c r="AQ53" s="436"/>
      <c r="AR53" s="436"/>
      <c r="AS53" s="436"/>
      <c r="AT53" s="436"/>
      <c r="AU53" s="436"/>
      <c r="AV53" s="436"/>
      <c r="AW53" s="436"/>
      <c r="AX53" s="436"/>
      <c r="AY53" s="436"/>
      <c r="AZ53" s="436"/>
      <c r="BA53" s="436"/>
      <c r="BB53" s="436"/>
      <c r="BC53" s="436"/>
      <c r="BD53" s="436"/>
      <c r="BE53" s="436"/>
      <c r="BF53" s="436"/>
      <c r="BG53" s="436"/>
      <c r="BH53" s="436"/>
      <c r="BI53" s="436"/>
      <c r="BJ53" s="436"/>
      <c r="BK53" s="436"/>
      <c r="BL53" s="436"/>
      <c r="BM53" s="436"/>
    </row>
    <row r="54" spans="1:65" ht="16.5" x14ac:dyDescent="0.25">
      <c r="A54" s="436" t="s">
        <v>112</v>
      </c>
      <c r="B54" s="436"/>
      <c r="C54" s="436"/>
      <c r="D54" s="436"/>
      <c r="E54" s="436"/>
      <c r="F54" s="436"/>
      <c r="G54" s="436"/>
      <c r="H54" s="436"/>
      <c r="I54" s="436"/>
      <c r="J54" s="436"/>
      <c r="K54" s="436"/>
      <c r="L54" s="436"/>
      <c r="M54" s="436"/>
      <c r="N54" s="436"/>
      <c r="O54" s="436"/>
      <c r="P54" s="436"/>
      <c r="Q54" s="436"/>
      <c r="R54" s="436"/>
      <c r="S54" s="436"/>
      <c r="T54" s="436"/>
      <c r="U54" s="436"/>
      <c r="V54" s="436"/>
      <c r="W54" s="436"/>
      <c r="X54" s="436"/>
      <c r="Y54" s="436"/>
      <c r="Z54" s="436"/>
      <c r="AA54" s="436"/>
      <c r="AB54" s="436"/>
      <c r="AC54" s="436"/>
      <c r="AD54" s="436"/>
      <c r="AE54" s="436"/>
      <c r="AF54" s="436"/>
      <c r="AG54" s="436"/>
      <c r="AH54" s="436"/>
      <c r="AI54" s="436"/>
      <c r="AJ54" s="436"/>
      <c r="AK54" s="436"/>
      <c r="AL54" s="436"/>
      <c r="AM54" s="436"/>
      <c r="AN54" s="436"/>
      <c r="AO54" s="436"/>
      <c r="AP54" s="436"/>
      <c r="AQ54" s="436"/>
      <c r="AR54" s="436"/>
      <c r="AS54" s="436"/>
      <c r="AT54" s="436"/>
      <c r="AU54" s="436"/>
      <c r="AV54" s="436"/>
      <c r="AW54" s="436"/>
      <c r="AX54" s="436"/>
      <c r="AY54" s="436"/>
      <c r="AZ54" s="436"/>
      <c r="BA54" s="436"/>
      <c r="BB54" s="436"/>
      <c r="BC54" s="436"/>
      <c r="BD54" s="436"/>
      <c r="BE54" s="436"/>
      <c r="BF54" s="436"/>
      <c r="BG54" s="436"/>
      <c r="BH54" s="436"/>
      <c r="BI54" s="436"/>
      <c r="BJ54" s="436"/>
      <c r="BK54" s="436"/>
      <c r="BL54" s="436"/>
      <c r="BM54" s="436"/>
    </row>
    <row r="55" spans="1:65" x14ac:dyDescent="0.25">
      <c r="A55" s="445" t="s">
        <v>113</v>
      </c>
      <c r="B55" s="445"/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45"/>
      <c r="O55" s="445"/>
      <c r="P55" s="445"/>
      <c r="Q55" s="445"/>
      <c r="R55" s="445"/>
      <c r="S55" s="445"/>
      <c r="T55" s="445"/>
      <c r="U55" s="445"/>
      <c r="V55" s="445"/>
      <c r="W55" s="445"/>
      <c r="X55" s="445"/>
      <c r="Y55" s="445"/>
      <c r="Z55" s="445"/>
      <c r="AA55" s="445"/>
      <c r="AB55" s="445"/>
      <c r="AC55" s="445"/>
      <c r="AD55" s="445"/>
      <c r="AE55" s="445"/>
      <c r="AF55" s="445"/>
      <c r="AG55" s="445"/>
      <c r="AH55" s="445"/>
      <c r="AI55" s="445"/>
      <c r="AJ55" s="445"/>
      <c r="AK55" s="445"/>
      <c r="AL55" s="445"/>
      <c r="AM55" s="445"/>
      <c r="AN55" s="445"/>
      <c r="AO55" s="445"/>
      <c r="AP55" s="445"/>
      <c r="AQ55" s="445"/>
      <c r="AR55" s="445"/>
      <c r="AS55" s="445"/>
      <c r="AT55" s="445"/>
      <c r="AU55" s="445"/>
      <c r="AV55" s="445"/>
      <c r="AW55" s="445"/>
      <c r="AX55" s="445"/>
      <c r="AY55" s="445"/>
      <c r="AZ55" s="445"/>
      <c r="BA55" s="445"/>
      <c r="BB55" s="445"/>
      <c r="BC55" s="445"/>
      <c r="BD55" s="445"/>
      <c r="BE55" s="445"/>
      <c r="BF55" s="445"/>
      <c r="BG55" s="445"/>
      <c r="BH55" s="445"/>
      <c r="BI55" s="445"/>
      <c r="BJ55" s="445"/>
      <c r="BK55" s="445"/>
      <c r="BL55" s="445"/>
      <c r="BM55" s="445"/>
    </row>
    <row r="57" spans="1:65" ht="15.75" x14ac:dyDescent="0.25">
      <c r="E57" s="183" t="s">
        <v>114</v>
      </c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4"/>
      <c r="AH57" s="239" t="s">
        <v>115</v>
      </c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</row>
    <row r="58" spans="1:65" ht="15" customHeight="1" x14ac:dyDescent="0.25">
      <c r="E58" s="446" t="s">
        <v>116</v>
      </c>
      <c r="F58" s="446"/>
      <c r="G58" s="446"/>
      <c r="H58" s="446"/>
      <c r="I58" s="446"/>
      <c r="J58" s="446"/>
      <c r="K58" s="446"/>
      <c r="L58" s="446"/>
      <c r="M58" s="446"/>
      <c r="N58" s="446"/>
      <c r="O58" s="446"/>
      <c r="P58" s="446"/>
      <c r="Q58" s="446"/>
      <c r="R58" s="446"/>
      <c r="S58" s="446"/>
      <c r="T58" s="446"/>
      <c r="U58" s="446"/>
      <c r="V58" s="446"/>
      <c r="W58" s="446"/>
      <c r="X58" s="446"/>
      <c r="Y58" s="446"/>
      <c r="Z58" s="446"/>
      <c r="AA58" s="446"/>
      <c r="AB58" s="446"/>
      <c r="AC58" s="446"/>
      <c r="AD58" s="446"/>
      <c r="AE58" s="446"/>
      <c r="AF58" s="446"/>
      <c r="AG58" s="446"/>
      <c r="AH58" s="447" t="s">
        <v>117</v>
      </c>
      <c r="AI58" s="448"/>
      <c r="AJ58" s="448"/>
      <c r="AK58" s="448"/>
      <c r="AL58" s="448"/>
      <c r="AM58" s="448"/>
      <c r="AN58" s="448"/>
      <c r="AO58" s="448"/>
      <c r="AP58" s="448"/>
      <c r="AQ58" s="448"/>
      <c r="AR58" s="448"/>
      <c r="AS58" s="448"/>
      <c r="AT58" s="448"/>
      <c r="AU58" s="448"/>
      <c r="AV58" s="448"/>
      <c r="AW58" s="448"/>
      <c r="AX58" s="448"/>
      <c r="AY58" s="448"/>
      <c r="AZ58" s="448"/>
      <c r="BA58" s="448"/>
      <c r="BB58" s="448"/>
      <c r="BC58" s="448"/>
      <c r="BD58" s="448"/>
      <c r="BE58" s="448"/>
      <c r="BF58" s="448"/>
      <c r="BG58" s="448"/>
      <c r="BH58" s="448"/>
      <c r="BI58" s="448"/>
      <c r="BJ58" s="448"/>
    </row>
    <row r="59" spans="1:65" x14ac:dyDescent="0.25">
      <c r="E59" s="446"/>
      <c r="F59" s="446"/>
      <c r="G59" s="446"/>
      <c r="H59" s="446"/>
      <c r="I59" s="446"/>
      <c r="J59" s="446"/>
      <c r="K59" s="446"/>
      <c r="L59" s="446"/>
      <c r="M59" s="446"/>
      <c r="N59" s="446"/>
      <c r="O59" s="446"/>
      <c r="P59" s="446"/>
      <c r="Q59" s="446"/>
      <c r="R59" s="446"/>
      <c r="S59" s="446"/>
      <c r="T59" s="446"/>
      <c r="U59" s="446"/>
      <c r="V59" s="446"/>
      <c r="W59" s="446"/>
      <c r="X59" s="446"/>
      <c r="Y59" s="446"/>
      <c r="Z59" s="446"/>
      <c r="AA59" s="446"/>
      <c r="AB59" s="446"/>
      <c r="AC59" s="446"/>
      <c r="AD59" s="446"/>
      <c r="AE59" s="446"/>
      <c r="AF59" s="446"/>
      <c r="AG59" s="446"/>
      <c r="AH59" s="449"/>
      <c r="AI59" s="449"/>
      <c r="AJ59" s="449"/>
      <c r="AK59" s="449"/>
      <c r="AL59" s="449"/>
      <c r="AM59" s="449"/>
      <c r="AN59" s="449"/>
      <c r="AO59" s="449"/>
      <c r="AP59" s="449"/>
      <c r="AQ59" s="449"/>
      <c r="AR59" s="449"/>
      <c r="AS59" s="449"/>
      <c r="AT59" s="449"/>
      <c r="AU59" s="449"/>
      <c r="AV59" s="449"/>
      <c r="AW59" s="449"/>
      <c r="AX59" s="449"/>
      <c r="AY59" s="449"/>
      <c r="AZ59" s="449"/>
      <c r="BA59" s="449"/>
      <c r="BB59" s="449"/>
      <c r="BC59" s="449"/>
      <c r="BD59" s="449"/>
      <c r="BE59" s="449"/>
      <c r="BF59" s="449"/>
      <c r="BG59" s="449"/>
      <c r="BH59" s="449"/>
      <c r="BI59" s="449"/>
      <c r="BJ59" s="449"/>
    </row>
    <row r="60" spans="1:65" x14ac:dyDescent="0.25">
      <c r="E60" s="183" t="s">
        <v>118</v>
      </c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4"/>
      <c r="AH60" s="188" t="s">
        <v>119</v>
      </c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8"/>
      <c r="AT60" s="188"/>
      <c r="AU60" s="188"/>
      <c r="AV60" s="188"/>
      <c r="AW60" s="188"/>
      <c r="AX60" s="188"/>
      <c r="AY60" s="188"/>
      <c r="AZ60" s="188"/>
      <c r="BA60" s="188"/>
      <c r="BB60" s="188"/>
      <c r="BC60" s="188"/>
      <c r="BD60" s="188"/>
      <c r="BE60" s="188"/>
      <c r="BF60" s="188"/>
      <c r="BG60" s="188"/>
      <c r="BH60" s="188"/>
      <c r="BI60" s="188"/>
      <c r="BJ60" s="188"/>
    </row>
    <row r="61" spans="1:65" x14ac:dyDescent="0.25">
      <c r="E61" s="183" t="s">
        <v>120</v>
      </c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4"/>
      <c r="AH61" s="188" t="s">
        <v>121</v>
      </c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</row>
    <row r="62" spans="1:65" x14ac:dyDescent="0.25">
      <c r="E62" s="450" t="s">
        <v>122</v>
      </c>
      <c r="F62" s="450"/>
      <c r="G62" s="450"/>
      <c r="H62" s="450"/>
      <c r="I62" s="450"/>
      <c r="J62" s="450"/>
      <c r="K62" s="450"/>
      <c r="L62" s="450"/>
      <c r="M62" s="450"/>
      <c r="N62" s="450"/>
      <c r="O62" s="450"/>
      <c r="P62" s="450"/>
      <c r="Q62" s="450"/>
      <c r="R62" s="450"/>
      <c r="S62" s="450"/>
      <c r="T62" s="450"/>
      <c r="U62" s="450"/>
      <c r="V62" s="450"/>
      <c r="W62" s="450"/>
      <c r="X62" s="450"/>
      <c r="Y62" s="450"/>
      <c r="Z62" s="450"/>
      <c r="AA62" s="450"/>
      <c r="AB62" s="450"/>
      <c r="AC62" s="450"/>
      <c r="AD62" s="450"/>
      <c r="AE62" s="450"/>
      <c r="AF62" s="450"/>
      <c r="AG62" s="184"/>
      <c r="AH62" s="184" t="s">
        <v>123</v>
      </c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</row>
    <row r="63" spans="1:65" x14ac:dyDescent="0.25">
      <c r="E63" s="450"/>
      <c r="F63" s="450"/>
      <c r="G63" s="450"/>
      <c r="H63" s="450"/>
      <c r="I63" s="450"/>
      <c r="J63" s="450"/>
      <c r="K63" s="450"/>
      <c r="L63" s="450"/>
      <c r="M63" s="450"/>
      <c r="N63" s="450"/>
      <c r="O63" s="450"/>
      <c r="P63" s="450"/>
      <c r="Q63" s="450"/>
      <c r="R63" s="450"/>
      <c r="S63" s="450"/>
      <c r="T63" s="450"/>
      <c r="U63" s="450"/>
      <c r="V63" s="450"/>
      <c r="W63" s="450"/>
      <c r="X63" s="450"/>
      <c r="Y63" s="450"/>
      <c r="Z63" s="450"/>
      <c r="AA63" s="450"/>
      <c r="AB63" s="450"/>
      <c r="AC63" s="450"/>
      <c r="AD63" s="450"/>
      <c r="AE63" s="450"/>
      <c r="AF63" s="450"/>
      <c r="AG63" s="184"/>
      <c r="AH63" s="184" t="s">
        <v>121</v>
      </c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4"/>
      <c r="BG63" s="184"/>
      <c r="BH63" s="184"/>
      <c r="BI63" s="184"/>
      <c r="BJ63" s="184"/>
    </row>
    <row r="64" spans="1:65" x14ac:dyDescent="0.25">
      <c r="E64" s="450"/>
      <c r="F64" s="450"/>
      <c r="G64" s="450"/>
      <c r="H64" s="450"/>
      <c r="I64" s="450"/>
      <c r="J64" s="450"/>
      <c r="K64" s="450"/>
      <c r="L64" s="450"/>
      <c r="M64" s="450"/>
      <c r="N64" s="450"/>
      <c r="O64" s="450"/>
      <c r="P64" s="450"/>
      <c r="Q64" s="450"/>
      <c r="R64" s="450"/>
      <c r="S64" s="450"/>
      <c r="T64" s="450"/>
      <c r="U64" s="450"/>
      <c r="V64" s="450"/>
      <c r="W64" s="450"/>
      <c r="X64" s="450"/>
      <c r="Y64" s="450"/>
      <c r="Z64" s="450"/>
      <c r="AA64" s="450"/>
      <c r="AB64" s="450"/>
      <c r="AC64" s="450"/>
      <c r="AD64" s="450"/>
      <c r="AE64" s="450"/>
      <c r="AF64" s="450"/>
      <c r="AG64" s="184"/>
      <c r="AH64" s="184" t="s">
        <v>124</v>
      </c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4"/>
      <c r="AU64" s="184"/>
      <c r="AV64" s="184"/>
      <c r="AW64" s="184"/>
      <c r="AX64" s="184"/>
      <c r="AY64" s="184"/>
      <c r="AZ64" s="184"/>
      <c r="BA64" s="184"/>
      <c r="BB64" s="184"/>
      <c r="BC64" s="184"/>
      <c r="BD64" s="184"/>
      <c r="BE64" s="184"/>
      <c r="BF64" s="184"/>
      <c r="BG64" s="184"/>
      <c r="BH64" s="184"/>
      <c r="BI64" s="184"/>
      <c r="BJ64" s="184"/>
    </row>
    <row r="65" spans="5:62" x14ac:dyDescent="0.25">
      <c r="E65" s="450"/>
      <c r="F65" s="450"/>
      <c r="G65" s="450"/>
      <c r="H65" s="450"/>
      <c r="I65" s="450"/>
      <c r="J65" s="450"/>
      <c r="K65" s="450"/>
      <c r="L65" s="450"/>
      <c r="M65" s="450"/>
      <c r="N65" s="450"/>
      <c r="O65" s="450"/>
      <c r="P65" s="450"/>
      <c r="Q65" s="450"/>
      <c r="R65" s="450"/>
      <c r="S65" s="450"/>
      <c r="T65" s="450"/>
      <c r="U65" s="450"/>
      <c r="V65" s="450"/>
      <c r="W65" s="450"/>
      <c r="X65" s="450"/>
      <c r="Y65" s="450"/>
      <c r="Z65" s="450"/>
      <c r="AA65" s="450"/>
      <c r="AB65" s="450"/>
      <c r="AC65" s="450"/>
      <c r="AD65" s="450"/>
      <c r="AE65" s="450"/>
      <c r="AF65" s="450"/>
      <c r="AG65" s="184"/>
      <c r="AH65" s="185" t="s">
        <v>125</v>
      </c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85"/>
      <c r="BC65" s="185"/>
      <c r="BD65" s="185"/>
      <c r="BE65" s="185"/>
      <c r="BF65" s="185"/>
      <c r="BG65" s="185"/>
      <c r="BH65" s="185"/>
      <c r="BI65" s="185"/>
      <c r="BJ65" s="185"/>
    </row>
    <row r="66" spans="5:62" x14ac:dyDescent="0.25">
      <c r="E66" s="183" t="s">
        <v>126</v>
      </c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4"/>
      <c r="AH66" s="188" t="str">
        <f>Требования!$X$12</f>
        <v>S15301060124</v>
      </c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</row>
    <row r="67" spans="5:62" x14ac:dyDescent="0.25">
      <c r="E67" s="183" t="s">
        <v>127</v>
      </c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4"/>
      <c r="AH67" s="452">
        <f>'Лист для заполнения'!$AT$32</f>
        <v>5</v>
      </c>
      <c r="AI67" s="452"/>
      <c r="AJ67" s="275" t="str">
        <f>IF(AH67=1,"флакон",IF(OR(AH67=2,AH67=3,AH67=4),"флакона","флаконов"))</f>
        <v>флаконов</v>
      </c>
      <c r="AK67" s="241"/>
      <c r="AL67" s="241"/>
      <c r="AM67" s="241"/>
      <c r="AN67" s="241"/>
      <c r="AO67" s="241"/>
      <c r="AP67" s="241"/>
      <c r="AQ67" s="241"/>
      <c r="AR67" s="241"/>
      <c r="AS67" s="241"/>
      <c r="AT67" s="241"/>
      <c r="AU67" s="241"/>
      <c r="AV67" s="241"/>
      <c r="AW67" s="188"/>
      <c r="AX67" s="188"/>
      <c r="AY67" s="188"/>
      <c r="AZ67" s="188"/>
      <c r="BA67" s="188"/>
      <c r="BB67" s="188"/>
      <c r="BC67" s="188"/>
      <c r="BD67" s="188"/>
      <c r="BE67" s="188"/>
      <c r="BF67" s="188"/>
      <c r="BG67" s="188"/>
      <c r="BH67" s="188"/>
      <c r="BI67" s="188"/>
      <c r="BJ67" s="188"/>
    </row>
    <row r="68" spans="5:62" x14ac:dyDescent="0.25">
      <c r="E68" s="183" t="s">
        <v>6</v>
      </c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4"/>
      <c r="AH68" s="243" t="str">
        <f>Требования!$X$4</f>
        <v>06.01.2024</v>
      </c>
      <c r="AI68" s="188"/>
      <c r="AJ68" s="188"/>
      <c r="AK68" s="188"/>
      <c r="AL68" s="188"/>
      <c r="AM68" s="188"/>
      <c r="AN68" s="246" t="s">
        <v>261</v>
      </c>
      <c r="AO68" s="184" t="str">
        <f>IF(VALUE('Лист для заполнения'!$AH$7)&lt;10,'Лист для заполнения'!$AH$7&amp;" : "&amp;'Лист для заполнения'!$AS$7,'Лист для заполнения'!$AH$7&amp;" : "&amp;'Лист для заполнения'!$AS$7)</f>
        <v>07 : 34</v>
      </c>
      <c r="AQ68" s="188"/>
      <c r="AR68" s="188"/>
      <c r="AS68" s="188"/>
      <c r="AT68" s="188"/>
      <c r="AU68" s="188"/>
      <c r="AV68" s="188"/>
      <c r="AW68" s="188"/>
      <c r="AX68" s="188"/>
      <c r="AY68" s="453"/>
      <c r="AZ68" s="453"/>
      <c r="BA68" s="227"/>
      <c r="BB68" s="454"/>
      <c r="BC68" s="455"/>
      <c r="BD68" s="188"/>
      <c r="BE68" s="188"/>
      <c r="BF68" s="188"/>
      <c r="BG68" s="188"/>
      <c r="BH68" s="188"/>
      <c r="BI68" s="188"/>
      <c r="BJ68" s="188"/>
    </row>
    <row r="69" spans="5:62" x14ac:dyDescent="0.25">
      <c r="E69" s="183" t="s">
        <v>9</v>
      </c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4"/>
      <c r="AH69" s="188" t="s">
        <v>128</v>
      </c>
      <c r="AI69" s="188"/>
      <c r="AJ69" s="456" t="str">
        <f>IF(VALUE(('Лист для заполнения'!$AH$7+12))&lt;23,Требования!$X$4,IF((VALUE(LEFT(Требования!$X$4,2))+1)&gt;9,(VALUE(LEFT(Требования!$X$4,2))+1)&amp;"."&amp;RIGHT(Требования!$X$4,7),"0"&amp;(VALUE(LEFT(Требования!$X$4,2))+1)&amp;"."&amp;RIGHT(Требования!$X$4,7)))</f>
        <v>06.01.2024</v>
      </c>
      <c r="AK69" s="456"/>
      <c r="AL69" s="456"/>
      <c r="AM69" s="456"/>
      <c r="AN69" s="456"/>
      <c r="AO69" s="456"/>
      <c r="AP69" s="246" t="s">
        <v>261</v>
      </c>
      <c r="AQ69" s="184" t="str">
        <f>IF(VALUE(('Лист для заполнения'!$AH$7+12))&lt;24,('Лист для заполнения'!$AH$7+12)&amp;" : "&amp;'Лист для заполнения'!$AS$7,"0"&amp;('Лист для заполнения'!$AH$7-12)&amp;" : "&amp;'Лист для заполнения'!$AS$7)</f>
        <v>19 : 34</v>
      </c>
      <c r="AV69" s="288"/>
      <c r="AW69" s="288"/>
      <c r="AX69" s="227"/>
      <c r="AY69" s="451"/>
      <c r="AZ69" s="451"/>
      <c r="BA69" s="188"/>
      <c r="BB69" s="188"/>
      <c r="BC69" s="188"/>
      <c r="BD69" s="188"/>
      <c r="BE69" s="188"/>
      <c r="BF69" s="188"/>
      <c r="BG69" s="188"/>
      <c r="BH69" s="188"/>
      <c r="BI69" s="188"/>
      <c r="BJ69" s="188"/>
    </row>
    <row r="70" spans="5:62" x14ac:dyDescent="0.25">
      <c r="E70" s="183" t="s">
        <v>129</v>
      </c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4"/>
      <c r="AH70" s="417">
        <f>$AI$52</f>
        <v>3501</v>
      </c>
      <c r="AI70" s="417"/>
      <c r="AJ70" s="417"/>
      <c r="AK70" s="188" t="s">
        <v>110</v>
      </c>
      <c r="AL70" s="188"/>
      <c r="AM70" s="242" t="str">
        <f>Требования!$X$4</f>
        <v>06.01.2024</v>
      </c>
      <c r="AN70" s="188"/>
      <c r="AO70" s="188"/>
      <c r="AP70" s="188"/>
      <c r="AQ70" s="188"/>
      <c r="AR70" s="188"/>
      <c r="AS70" s="188"/>
      <c r="AT70" s="188"/>
      <c r="AU70" s="188"/>
      <c r="AV70" s="188"/>
      <c r="AW70" s="188"/>
      <c r="AX70" s="188"/>
      <c r="AY70" s="188"/>
      <c r="AZ70" s="188"/>
      <c r="BA70" s="188"/>
      <c r="BB70" s="188"/>
      <c r="BC70" s="188"/>
      <c r="BD70" s="188"/>
      <c r="BE70" s="188"/>
      <c r="BF70" s="188"/>
      <c r="BG70" s="188"/>
      <c r="BH70" s="188"/>
      <c r="BI70" s="188"/>
      <c r="BJ70" s="188"/>
    </row>
    <row r="71" spans="5:62" ht="15" customHeight="1" x14ac:dyDescent="0.25">
      <c r="E71" s="446" t="s">
        <v>130</v>
      </c>
      <c r="F71" s="446"/>
      <c r="G71" s="446"/>
      <c r="H71" s="446"/>
      <c r="I71" s="446"/>
      <c r="J71" s="446"/>
      <c r="K71" s="446"/>
      <c r="L71" s="446"/>
      <c r="M71" s="446"/>
      <c r="N71" s="446"/>
      <c r="O71" s="446"/>
      <c r="P71" s="446"/>
      <c r="Q71" s="446"/>
      <c r="R71" s="446"/>
      <c r="S71" s="446"/>
      <c r="T71" s="446"/>
      <c r="U71" s="446"/>
      <c r="V71" s="446"/>
      <c r="W71" s="446"/>
      <c r="X71" s="446"/>
      <c r="Y71" s="446"/>
      <c r="Z71" s="446"/>
      <c r="AA71" s="446"/>
      <c r="AB71" s="446"/>
      <c r="AC71" s="446"/>
      <c r="AD71" s="446"/>
      <c r="AE71" s="446"/>
      <c r="AF71" s="446"/>
      <c r="AG71" s="446"/>
      <c r="AH71" s="184" t="s">
        <v>131</v>
      </c>
      <c r="AI71" s="184"/>
      <c r="AJ71" s="184"/>
      <c r="AK71" s="184"/>
      <c r="AL71" s="184"/>
      <c r="AM71" s="184"/>
      <c r="AN71" s="184"/>
      <c r="AO71" s="184"/>
      <c r="AP71" s="184"/>
      <c r="AQ71" s="184"/>
      <c r="AR71" s="184"/>
      <c r="AS71" s="184"/>
      <c r="AT71" s="184"/>
      <c r="AU71" s="184"/>
      <c r="AV71" s="184"/>
      <c r="AW71" s="184"/>
      <c r="AX71" s="184"/>
      <c r="AY71" s="184"/>
      <c r="AZ71" s="184"/>
      <c r="BA71" s="184"/>
      <c r="BB71" s="184"/>
      <c r="BC71" s="184"/>
      <c r="BD71" s="184"/>
      <c r="BE71" s="184"/>
      <c r="BF71" s="184"/>
      <c r="BG71" s="184"/>
      <c r="BH71" s="184"/>
      <c r="BI71" s="184"/>
      <c r="BJ71" s="184"/>
    </row>
    <row r="72" spans="5:62" x14ac:dyDescent="0.25">
      <c r="E72" s="446"/>
      <c r="F72" s="446"/>
      <c r="G72" s="446"/>
      <c r="H72" s="446"/>
      <c r="I72" s="446"/>
      <c r="J72" s="446"/>
      <c r="K72" s="446"/>
      <c r="L72" s="446"/>
      <c r="M72" s="446"/>
      <c r="N72" s="446"/>
      <c r="O72" s="446"/>
      <c r="P72" s="446"/>
      <c r="Q72" s="446"/>
      <c r="R72" s="446"/>
      <c r="S72" s="446"/>
      <c r="T72" s="446"/>
      <c r="U72" s="446"/>
      <c r="V72" s="446"/>
      <c r="W72" s="446"/>
      <c r="X72" s="446"/>
      <c r="Y72" s="446"/>
      <c r="Z72" s="446"/>
      <c r="AA72" s="446"/>
      <c r="AB72" s="446"/>
      <c r="AC72" s="446"/>
      <c r="AD72" s="446"/>
      <c r="AE72" s="446"/>
      <c r="AF72" s="446"/>
      <c r="AG72" s="446"/>
      <c r="AH72" s="184" t="s">
        <v>132</v>
      </c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  <c r="AS72" s="184"/>
      <c r="AT72" s="184"/>
      <c r="AU72" s="184"/>
      <c r="AV72" s="184"/>
      <c r="AW72" s="184"/>
      <c r="AX72" s="184"/>
      <c r="AY72" s="184"/>
      <c r="AZ72" s="184"/>
      <c r="BA72" s="184"/>
      <c r="BB72" s="184"/>
      <c r="BC72" s="184"/>
      <c r="BD72" s="184"/>
      <c r="BE72" s="184"/>
      <c r="BF72" s="184"/>
      <c r="BG72" s="184"/>
      <c r="BH72" s="184"/>
      <c r="BI72" s="184"/>
      <c r="BJ72" s="184"/>
    </row>
    <row r="73" spans="5:62" x14ac:dyDescent="0.25"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  <c r="AB73" s="446"/>
      <c r="AC73" s="446"/>
      <c r="AD73" s="446"/>
      <c r="AE73" s="446"/>
      <c r="AF73" s="446"/>
      <c r="AG73" s="446"/>
      <c r="AH73" s="184" t="s">
        <v>133</v>
      </c>
      <c r="AI73" s="184"/>
      <c r="AJ73" s="184"/>
      <c r="AK73" s="184"/>
      <c r="AL73" s="184"/>
      <c r="AM73" s="184"/>
      <c r="AN73" s="184"/>
      <c r="AO73" s="184"/>
      <c r="AP73" s="184"/>
      <c r="AQ73" s="184"/>
      <c r="AR73" s="184"/>
      <c r="AS73" s="184"/>
      <c r="AT73" s="184"/>
      <c r="AU73" s="184"/>
      <c r="AV73" s="184"/>
      <c r="AW73" s="184"/>
      <c r="AX73" s="184"/>
      <c r="AY73" s="184"/>
      <c r="AZ73" s="184"/>
      <c r="BA73" s="184"/>
      <c r="BB73" s="184"/>
      <c r="BC73" s="184"/>
      <c r="BD73" s="184"/>
      <c r="BE73" s="184"/>
      <c r="BF73" s="184"/>
      <c r="BG73" s="184"/>
      <c r="BH73" s="184"/>
      <c r="BI73" s="184"/>
      <c r="BJ73" s="184"/>
    </row>
    <row r="74" spans="5:62" x14ac:dyDescent="0.25">
      <c r="E74" s="446"/>
      <c r="F74" s="446"/>
      <c r="G74" s="446"/>
      <c r="H74" s="446"/>
      <c r="I74" s="446"/>
      <c r="J74" s="446"/>
      <c r="K74" s="446"/>
      <c r="L74" s="446"/>
      <c r="M74" s="446"/>
      <c r="N74" s="446"/>
      <c r="O74" s="446"/>
      <c r="P74" s="446"/>
      <c r="Q74" s="446"/>
      <c r="R74" s="446"/>
      <c r="S74" s="446"/>
      <c r="T74" s="446"/>
      <c r="U74" s="446"/>
      <c r="V74" s="446"/>
      <c r="W74" s="446"/>
      <c r="X74" s="446"/>
      <c r="Y74" s="446"/>
      <c r="Z74" s="446"/>
      <c r="AA74" s="446"/>
      <c r="AB74" s="446"/>
      <c r="AC74" s="446"/>
      <c r="AD74" s="446"/>
      <c r="AE74" s="446"/>
      <c r="AF74" s="446"/>
      <c r="AG74" s="446"/>
      <c r="AH74" s="185" t="s">
        <v>134</v>
      </c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85"/>
      <c r="AT74" s="185"/>
      <c r="AU74" s="185"/>
      <c r="AV74" s="185"/>
      <c r="AW74" s="185"/>
      <c r="AX74" s="185"/>
      <c r="AY74" s="185"/>
      <c r="AZ74" s="185"/>
      <c r="BA74" s="185"/>
      <c r="BB74" s="185"/>
      <c r="BC74" s="185"/>
      <c r="BD74" s="185"/>
      <c r="BE74" s="185"/>
      <c r="BF74" s="185"/>
      <c r="BG74" s="185"/>
      <c r="BH74" s="185"/>
      <c r="BI74" s="185"/>
      <c r="BJ74" s="185"/>
    </row>
    <row r="75" spans="5:62" x14ac:dyDescent="0.25">
      <c r="E75" s="183" t="s">
        <v>135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5" t="s">
        <v>136</v>
      </c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185"/>
      <c r="AT75" s="185"/>
      <c r="AU75" s="185"/>
      <c r="AV75" s="185"/>
      <c r="AW75" s="185"/>
      <c r="AX75" s="185"/>
      <c r="AY75" s="185"/>
      <c r="AZ75" s="185"/>
      <c r="BA75" s="185"/>
      <c r="BB75" s="185"/>
      <c r="BC75" s="185"/>
      <c r="BD75" s="185"/>
      <c r="BE75" s="185"/>
      <c r="BF75" s="185"/>
      <c r="BG75" s="185"/>
      <c r="BH75" s="185"/>
      <c r="BI75" s="185"/>
      <c r="BJ75" s="185"/>
    </row>
    <row r="76" spans="5:62" x14ac:dyDescent="0.25">
      <c r="E76" s="183" t="s">
        <v>137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8" t="s">
        <v>138</v>
      </c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  <c r="AS76" s="188"/>
      <c r="AT76" s="188"/>
      <c r="AU76" s="188"/>
      <c r="AV76" s="188"/>
      <c r="AW76" s="188"/>
      <c r="AX76" s="188"/>
      <c r="AY76" s="188"/>
      <c r="AZ76" s="188"/>
      <c r="BA76" s="188"/>
      <c r="BB76" s="188"/>
      <c r="BC76" s="188"/>
      <c r="BD76" s="188"/>
      <c r="BE76" s="188"/>
      <c r="BF76" s="188"/>
      <c r="BG76" s="188"/>
      <c r="BH76" s="188"/>
      <c r="BI76" s="188"/>
      <c r="BJ76" s="188"/>
    </row>
    <row r="77" spans="5:62" ht="15" customHeight="1" x14ac:dyDescent="0.25">
      <c r="E77" s="446" t="s">
        <v>139</v>
      </c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184" t="s">
        <v>131</v>
      </c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</row>
    <row r="78" spans="5:62" x14ac:dyDescent="0.25">
      <c r="E78" s="446"/>
      <c r="F78" s="446"/>
      <c r="G78" s="446"/>
      <c r="H78" s="446"/>
      <c r="I78" s="446"/>
      <c r="J78" s="446"/>
      <c r="K78" s="446"/>
      <c r="L78" s="446"/>
      <c r="M78" s="446"/>
      <c r="N78" s="446"/>
      <c r="O78" s="446"/>
      <c r="P78" s="446"/>
      <c r="Q78" s="446"/>
      <c r="R78" s="446"/>
      <c r="S78" s="446"/>
      <c r="T78" s="446"/>
      <c r="U78" s="446"/>
      <c r="V78" s="446"/>
      <c r="W78" s="446"/>
      <c r="X78" s="446"/>
      <c r="Y78" s="446"/>
      <c r="Z78" s="446"/>
      <c r="AA78" s="446"/>
      <c r="AB78" s="446"/>
      <c r="AC78" s="446"/>
      <c r="AD78" s="446"/>
      <c r="AE78" s="446"/>
      <c r="AF78" s="446"/>
      <c r="AG78" s="446"/>
      <c r="AH78" s="184" t="s">
        <v>132</v>
      </c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4"/>
      <c r="AT78" s="184"/>
      <c r="AU78" s="184"/>
      <c r="AV78" s="184"/>
      <c r="AW78" s="184"/>
      <c r="AX78" s="184"/>
      <c r="AY78" s="184"/>
      <c r="AZ78" s="184"/>
      <c r="BA78" s="184"/>
      <c r="BB78" s="184"/>
      <c r="BC78" s="184"/>
      <c r="BD78" s="184"/>
      <c r="BE78" s="184"/>
      <c r="BF78" s="184"/>
      <c r="BG78" s="184"/>
      <c r="BH78" s="184"/>
      <c r="BI78" s="184"/>
      <c r="BJ78" s="184"/>
    </row>
    <row r="79" spans="5:62" x14ac:dyDescent="0.25">
      <c r="E79" s="446"/>
      <c r="F79" s="446"/>
      <c r="G79" s="446"/>
      <c r="H79" s="446"/>
      <c r="I79" s="446"/>
      <c r="J79" s="446"/>
      <c r="K79" s="446"/>
      <c r="L79" s="446"/>
      <c r="M79" s="446"/>
      <c r="N79" s="446"/>
      <c r="O79" s="446"/>
      <c r="P79" s="446"/>
      <c r="Q79" s="446"/>
      <c r="R79" s="446"/>
      <c r="S79" s="446"/>
      <c r="T79" s="446"/>
      <c r="U79" s="446"/>
      <c r="V79" s="446"/>
      <c r="W79" s="446"/>
      <c r="X79" s="446"/>
      <c r="Y79" s="446"/>
      <c r="Z79" s="446"/>
      <c r="AA79" s="446"/>
      <c r="AB79" s="446"/>
      <c r="AC79" s="446"/>
      <c r="AD79" s="446"/>
      <c r="AE79" s="446"/>
      <c r="AF79" s="446"/>
      <c r="AG79" s="446"/>
      <c r="AH79" s="185" t="s">
        <v>133</v>
      </c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C79" s="185"/>
      <c r="BD79" s="185"/>
      <c r="BE79" s="185"/>
      <c r="BF79" s="185"/>
      <c r="BG79" s="185"/>
      <c r="BH79" s="185"/>
      <c r="BI79" s="185"/>
      <c r="BJ79" s="185"/>
    </row>
    <row r="81" spans="5:63" x14ac:dyDescent="0.25">
      <c r="E81" s="108" t="s">
        <v>140</v>
      </c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</row>
    <row r="82" spans="5:63" x14ac:dyDescent="0.25">
      <c r="E82" s="189" t="s">
        <v>141</v>
      </c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74"/>
    </row>
    <row r="83" spans="5:63" x14ac:dyDescent="0.25">
      <c r="E83" s="108" t="s">
        <v>142</v>
      </c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8"/>
      <c r="BI83" s="108"/>
      <c r="BJ83" s="108"/>
      <c r="BK83" s="74"/>
    </row>
    <row r="86" spans="5:63" x14ac:dyDescent="0.25">
      <c r="G86" s="19" t="s">
        <v>143</v>
      </c>
      <c r="AN86" s="346" t="str">
        <f>'Лист для заполнения'!$BE$29</f>
        <v>Никитин А.В.</v>
      </c>
      <c r="AO86" s="346"/>
      <c r="AP86" s="346"/>
      <c r="AQ86" s="346"/>
      <c r="AR86" s="346"/>
      <c r="AS86" s="346"/>
      <c r="AT86" s="346"/>
      <c r="AU86" s="346"/>
      <c r="AV86" s="346"/>
      <c r="AW86" s="346"/>
      <c r="AX86" s="346"/>
      <c r="AY86" s="346"/>
      <c r="AZ86" s="346"/>
      <c r="BA86" s="150" t="s">
        <v>20</v>
      </c>
      <c r="BB86" s="190"/>
      <c r="BC86" s="190"/>
      <c r="BD86" s="190"/>
      <c r="BE86" s="190"/>
      <c r="BF86" s="190"/>
      <c r="BG86" s="190"/>
      <c r="BH86" s="190"/>
      <c r="BI86" s="190"/>
      <c r="BJ86" s="190"/>
    </row>
    <row r="87" spans="5:63" x14ac:dyDescent="0.25">
      <c r="AS87" s="8"/>
      <c r="AU87" s="8"/>
      <c r="AV87" s="8"/>
      <c r="AW87" s="8"/>
      <c r="AX87" s="23" t="s">
        <v>19</v>
      </c>
    </row>
    <row r="91" spans="5:63" x14ac:dyDescent="0.25">
      <c r="AC91" s="191" t="s">
        <v>144</v>
      </c>
      <c r="AI91" s="412"/>
      <c r="AJ91" s="412"/>
      <c r="AK91" s="412"/>
      <c r="AL91" s="74" t="s">
        <v>145</v>
      </c>
      <c r="AM91" s="412"/>
      <c r="AN91" s="412"/>
      <c r="AO91" s="412"/>
      <c r="AQ91" s="191" t="s">
        <v>146</v>
      </c>
      <c r="AT91" s="8"/>
      <c r="AU91" s="71" t="s">
        <v>147</v>
      </c>
      <c r="AV91" s="346" t="str">
        <f>LEFT(Требования!$X$4,2)</f>
        <v>06</v>
      </c>
      <c r="AW91" s="346"/>
      <c r="AX91" s="9" t="s">
        <v>148</v>
      </c>
      <c r="AY91" s="346" t="str">
        <f>RIGHT(LEFT(Требования!$X$4,5),2)</f>
        <v>01</v>
      </c>
      <c r="AZ91" s="346"/>
      <c r="BA91" s="346"/>
      <c r="BB91" s="346"/>
      <c r="BC91" s="346"/>
      <c r="BD91" s="10" t="s">
        <v>149</v>
      </c>
      <c r="BE91" s="346" t="str">
        <f>RIGHT(Требования!$X$4,4)</f>
        <v>2024</v>
      </c>
      <c r="BF91" s="346"/>
      <c r="BG91" s="346"/>
      <c r="BH91" s="346"/>
      <c r="BI91" s="8" t="s">
        <v>150</v>
      </c>
    </row>
    <row r="95" spans="5:63" ht="15.75" x14ac:dyDescent="0.25">
      <c r="E95" s="192"/>
      <c r="F95" s="192"/>
      <c r="G95" s="192"/>
      <c r="H95" s="193"/>
      <c r="I95" s="193" t="s">
        <v>151</v>
      </c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2"/>
      <c r="BG95" s="192"/>
      <c r="BH95" s="192"/>
      <c r="BI95" s="192"/>
    </row>
    <row r="96" spans="5:63" ht="15.75" x14ac:dyDescent="0.25">
      <c r="E96" s="193" t="s">
        <v>152</v>
      </c>
      <c r="F96" s="192"/>
      <c r="G96" s="192"/>
      <c r="H96" s="192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2"/>
      <c r="BG96" s="192"/>
      <c r="BH96" s="192"/>
      <c r="BI96" s="192"/>
    </row>
    <row r="97" spans="1:65" ht="15.75" x14ac:dyDescent="0.25">
      <c r="E97" s="193" t="s">
        <v>153</v>
      </c>
      <c r="F97" s="192"/>
      <c r="G97" s="192"/>
      <c r="H97" s="192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3"/>
      <c r="BB97" s="193"/>
      <c r="BC97" s="193"/>
      <c r="BD97" s="193"/>
      <c r="BE97" s="193"/>
      <c r="BF97" s="192"/>
      <c r="BG97" s="192"/>
      <c r="BH97" s="192"/>
      <c r="BI97" s="192"/>
    </row>
    <row r="98" spans="1:65" ht="15.75" x14ac:dyDescent="0.25">
      <c r="E98" s="192"/>
      <c r="F98" s="192"/>
      <c r="G98" s="192"/>
      <c r="H98" s="192"/>
      <c r="I98" s="193" t="s">
        <v>154</v>
      </c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  <c r="BC98" s="193"/>
      <c r="BD98" s="193"/>
      <c r="BE98" s="193"/>
      <c r="BF98" s="192"/>
      <c r="BG98" s="192"/>
      <c r="BH98" s="192"/>
      <c r="BI98" s="192"/>
    </row>
    <row r="99" spans="1:65" ht="15.75" x14ac:dyDescent="0.25">
      <c r="A99" s="8"/>
      <c r="E99" s="193" t="s">
        <v>155</v>
      </c>
      <c r="F99" s="192"/>
      <c r="G99" s="192"/>
      <c r="H99" s="192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4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3"/>
      <c r="BB99" s="193"/>
      <c r="BC99" s="193"/>
      <c r="BD99" s="193"/>
      <c r="BE99" s="193"/>
      <c r="BF99" s="192"/>
      <c r="BG99" s="192"/>
      <c r="BH99" s="192"/>
      <c r="BI99" s="192"/>
    </row>
    <row r="100" spans="1:65" ht="15.75" x14ac:dyDescent="0.25">
      <c r="A100" s="8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6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95"/>
      <c r="BA100" s="195"/>
      <c r="BB100" s="195"/>
      <c r="BC100" s="195"/>
      <c r="BD100" s="195"/>
      <c r="BE100" s="195"/>
    </row>
    <row r="101" spans="1:65" x14ac:dyDescent="0.25">
      <c r="A101" s="8"/>
      <c r="AB101" s="8"/>
      <c r="AD101" s="8"/>
      <c r="AE101" s="8"/>
      <c r="AF101" s="8"/>
      <c r="AG101" s="23"/>
    </row>
    <row r="102" spans="1:65" ht="20.25" customHeight="1" thickBo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O102" s="73"/>
      <c r="P102" s="72"/>
      <c r="Q102" s="72"/>
      <c r="R102" s="72"/>
      <c r="T102" s="74"/>
      <c r="U102" s="72"/>
      <c r="V102" s="72"/>
      <c r="W102" s="72"/>
      <c r="X102" s="72"/>
      <c r="Y102" s="72"/>
      <c r="Z102" s="72"/>
      <c r="AQ102" s="73" t="s">
        <v>156</v>
      </c>
    </row>
    <row r="103" spans="1:65" ht="26.25" customHeight="1" thickTop="1" x14ac:dyDescent="0.25">
      <c r="D103" s="159"/>
      <c r="E103" s="175"/>
      <c r="F103" s="175"/>
      <c r="G103" s="175"/>
      <c r="H103" s="175"/>
      <c r="I103" s="175"/>
      <c r="J103" s="175"/>
      <c r="K103" s="175"/>
      <c r="L103" s="175"/>
      <c r="M103" s="160"/>
      <c r="N103" s="413" t="s">
        <v>67</v>
      </c>
      <c r="O103" s="413"/>
      <c r="P103" s="413"/>
      <c r="Q103" s="413"/>
      <c r="R103" s="413"/>
      <c r="S103" s="413"/>
      <c r="T103" s="413"/>
      <c r="U103" s="413"/>
      <c r="V103" s="413"/>
      <c r="W103" s="413"/>
      <c r="X103" s="413"/>
      <c r="Y103" s="413"/>
      <c r="Z103" s="413"/>
      <c r="AA103" s="413"/>
      <c r="AB103" s="413"/>
      <c r="AC103" s="413"/>
      <c r="AD103" s="413"/>
      <c r="AE103" s="413"/>
      <c r="AF103" s="413"/>
      <c r="AG103" s="413"/>
      <c r="AH103" s="413"/>
      <c r="AI103" s="413"/>
      <c r="AJ103" s="413"/>
      <c r="AK103" s="414"/>
      <c r="AL103" s="374" t="s">
        <v>1</v>
      </c>
      <c r="AM103" s="429"/>
      <c r="AN103" s="429"/>
      <c r="AO103" s="429"/>
      <c r="AP103" s="429"/>
      <c r="AQ103" s="429"/>
      <c r="AR103" s="429"/>
      <c r="AS103" s="429"/>
      <c r="AT103" s="429"/>
      <c r="AU103" s="429"/>
      <c r="AV103" s="429"/>
      <c r="AW103" s="429"/>
      <c r="AX103" s="429"/>
      <c r="AY103" s="429"/>
      <c r="AZ103" s="429"/>
      <c r="BA103" s="429"/>
      <c r="BB103" s="429"/>
      <c r="BC103" s="429"/>
      <c r="BD103" s="429"/>
      <c r="BE103" s="429"/>
      <c r="BF103" s="429"/>
      <c r="BG103" s="429"/>
      <c r="BH103" s="429"/>
      <c r="BI103" s="429"/>
      <c r="BJ103" s="430"/>
    </row>
    <row r="104" spans="1:65" ht="17.25" customHeight="1" thickBot="1" x14ac:dyDescent="0.3">
      <c r="D104" s="161"/>
      <c r="E104" s="402" t="s">
        <v>68</v>
      </c>
      <c r="F104" s="402"/>
      <c r="G104" s="402"/>
      <c r="H104" s="402"/>
      <c r="I104" s="402"/>
      <c r="J104" s="402"/>
      <c r="K104" s="402"/>
      <c r="L104" s="402"/>
      <c r="M104" s="402"/>
      <c r="N104" s="402"/>
      <c r="O104" s="402"/>
      <c r="P104" s="402"/>
      <c r="Q104" s="402"/>
      <c r="R104" s="402"/>
      <c r="S104" s="402"/>
      <c r="T104" s="402"/>
      <c r="U104" s="402"/>
      <c r="V104" s="402"/>
      <c r="W104" s="402"/>
      <c r="X104" s="402"/>
      <c r="Y104" s="402"/>
      <c r="Z104" s="402"/>
      <c r="AA104" s="402"/>
      <c r="AB104" s="402"/>
      <c r="AC104" s="402"/>
      <c r="AD104" s="402"/>
      <c r="AE104" s="402"/>
      <c r="AF104" s="402"/>
      <c r="AG104" s="402"/>
      <c r="AH104" s="402"/>
      <c r="AI104" s="402"/>
      <c r="AJ104" s="402"/>
      <c r="AK104" s="402"/>
      <c r="AL104" s="402"/>
      <c r="AM104" s="402"/>
      <c r="AN104" s="402"/>
      <c r="AO104" s="402"/>
      <c r="AP104" s="402"/>
      <c r="AQ104" s="402"/>
      <c r="AR104" s="402"/>
      <c r="AS104" s="402"/>
      <c r="AT104" s="402"/>
      <c r="AU104" s="402"/>
      <c r="AV104" s="402"/>
      <c r="AW104" s="402"/>
      <c r="AX104" s="435"/>
      <c r="AY104" s="431" t="s">
        <v>69</v>
      </c>
      <c r="AZ104" s="432"/>
      <c r="BA104" s="432"/>
      <c r="BB104" s="432"/>
      <c r="BC104" s="432"/>
      <c r="BD104" s="432"/>
      <c r="BE104" s="164">
        <v>3</v>
      </c>
      <c r="BF104" s="444" t="s">
        <v>70</v>
      </c>
      <c r="BG104" s="444"/>
      <c r="BH104" s="165">
        <v>15</v>
      </c>
      <c r="BI104" s="166"/>
      <c r="BJ104" s="167"/>
    </row>
    <row r="105" spans="1:65" ht="15.75" thickTop="1" x14ac:dyDescent="0.25"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</row>
    <row r="107" spans="1:65" ht="15.75" x14ac:dyDescent="0.25">
      <c r="A107" s="345" t="s">
        <v>157</v>
      </c>
      <c r="B107" s="345"/>
      <c r="C107" s="345"/>
      <c r="D107" s="345"/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45"/>
      <c r="T107" s="345"/>
      <c r="U107" s="345"/>
      <c r="V107" s="345"/>
      <c r="W107" s="345"/>
      <c r="X107" s="345"/>
      <c r="Y107" s="345"/>
      <c r="Z107" s="345"/>
      <c r="AA107" s="345"/>
      <c r="AB107" s="345"/>
      <c r="AC107" s="345"/>
      <c r="AD107" s="345"/>
      <c r="AE107" s="345"/>
      <c r="AF107" s="345"/>
      <c r="AG107" s="345"/>
      <c r="AH107" s="345"/>
      <c r="AI107" s="345"/>
      <c r="AJ107" s="345"/>
      <c r="AK107" s="345"/>
      <c r="AL107" s="345"/>
      <c r="AM107" s="345"/>
      <c r="AN107" s="345"/>
      <c r="AO107" s="345"/>
      <c r="AP107" s="345"/>
      <c r="AQ107" s="345"/>
      <c r="AR107" s="345"/>
      <c r="AS107" s="345"/>
      <c r="AT107" s="345"/>
      <c r="AU107" s="345"/>
      <c r="AV107" s="345"/>
      <c r="AW107" s="345"/>
      <c r="AX107" s="345"/>
      <c r="AY107" s="345"/>
      <c r="AZ107" s="345"/>
      <c r="BA107" s="345"/>
      <c r="BB107" s="345"/>
      <c r="BC107" s="345"/>
      <c r="BD107" s="345"/>
      <c r="BE107" s="345"/>
      <c r="BF107" s="345"/>
      <c r="BG107" s="345"/>
      <c r="BH107" s="345"/>
      <c r="BI107" s="345"/>
      <c r="BJ107" s="345"/>
      <c r="BK107" s="345"/>
      <c r="BL107" s="345"/>
      <c r="BM107" s="197"/>
    </row>
    <row r="108" spans="1:65" ht="15.75" x14ac:dyDescent="0.25">
      <c r="A108" s="345" t="s">
        <v>158</v>
      </c>
      <c r="B108" s="345"/>
      <c r="C108" s="345"/>
      <c r="D108" s="345"/>
      <c r="E108" s="345"/>
      <c r="F108" s="345"/>
      <c r="G108" s="345"/>
      <c r="H108" s="345"/>
      <c r="I108" s="345"/>
      <c r="J108" s="345"/>
      <c r="K108" s="345"/>
      <c r="L108" s="345"/>
      <c r="M108" s="345"/>
      <c r="N108" s="345"/>
      <c r="O108" s="345"/>
      <c r="P108" s="345"/>
      <c r="Q108" s="345"/>
      <c r="R108" s="345"/>
      <c r="S108" s="345"/>
      <c r="T108" s="345"/>
      <c r="U108" s="345"/>
      <c r="V108" s="345"/>
      <c r="W108" s="345"/>
      <c r="X108" s="345"/>
      <c r="Y108" s="345"/>
      <c r="Z108" s="345"/>
      <c r="AA108" s="345"/>
      <c r="AB108" s="345"/>
      <c r="AC108" s="345"/>
      <c r="AD108" s="345"/>
      <c r="AE108" s="345"/>
      <c r="AF108" s="345"/>
      <c r="AG108" s="345"/>
      <c r="AH108" s="345"/>
      <c r="AI108" s="345"/>
      <c r="AJ108" s="345"/>
      <c r="AK108" s="345"/>
      <c r="AL108" s="345"/>
      <c r="AM108" s="345"/>
      <c r="AN108" s="345"/>
      <c r="AO108" s="345"/>
      <c r="AP108" s="345"/>
      <c r="AQ108" s="345"/>
      <c r="AR108" s="345"/>
      <c r="AS108" s="345"/>
      <c r="AT108" s="345"/>
      <c r="AU108" s="345"/>
      <c r="AV108" s="345"/>
      <c r="AW108" s="345"/>
      <c r="AX108" s="345"/>
      <c r="AY108" s="345"/>
      <c r="AZ108" s="345"/>
      <c r="BA108" s="345"/>
      <c r="BB108" s="345"/>
      <c r="BC108" s="345"/>
      <c r="BD108" s="345"/>
      <c r="BE108" s="345"/>
      <c r="BF108" s="345"/>
      <c r="BG108" s="345"/>
      <c r="BH108" s="345"/>
      <c r="BI108" s="345"/>
      <c r="BJ108" s="345"/>
      <c r="BK108" s="345"/>
      <c r="BL108" s="345"/>
      <c r="BM108" s="197"/>
    </row>
    <row r="109" spans="1:65" ht="15.75" x14ac:dyDescent="0.25">
      <c r="A109" s="345" t="s">
        <v>159</v>
      </c>
      <c r="B109" s="345"/>
      <c r="C109" s="345"/>
      <c r="D109" s="345"/>
      <c r="E109" s="345"/>
      <c r="F109" s="345"/>
      <c r="G109" s="345"/>
      <c r="H109" s="345"/>
      <c r="I109" s="345"/>
      <c r="J109" s="345"/>
      <c r="K109" s="345"/>
      <c r="L109" s="345"/>
      <c r="M109" s="345"/>
      <c r="N109" s="345"/>
      <c r="O109" s="345"/>
      <c r="P109" s="345"/>
      <c r="Q109" s="345"/>
      <c r="R109" s="345"/>
      <c r="S109" s="345"/>
      <c r="T109" s="345"/>
      <c r="U109" s="345"/>
      <c r="V109" s="345"/>
      <c r="W109" s="345"/>
      <c r="X109" s="345"/>
      <c r="Y109" s="345"/>
      <c r="Z109" s="345"/>
      <c r="AA109" s="345"/>
      <c r="AB109" s="345"/>
      <c r="AC109" s="345"/>
      <c r="AD109" s="345"/>
      <c r="AE109" s="345"/>
      <c r="AF109" s="345"/>
      <c r="AG109" s="345"/>
      <c r="AH109" s="345"/>
      <c r="AI109" s="345"/>
      <c r="AJ109" s="345"/>
      <c r="AK109" s="345"/>
      <c r="AL109" s="345"/>
      <c r="AM109" s="345"/>
      <c r="AN109" s="345"/>
      <c r="AO109" s="345"/>
      <c r="AP109" s="345"/>
      <c r="AQ109" s="345"/>
      <c r="AR109" s="345"/>
      <c r="AS109" s="345"/>
      <c r="AT109" s="345"/>
      <c r="AU109" s="345"/>
      <c r="AV109" s="345"/>
      <c r="AW109" s="345"/>
      <c r="AX109" s="345"/>
      <c r="AY109" s="345"/>
      <c r="AZ109" s="345"/>
      <c r="BA109" s="345"/>
      <c r="BB109" s="345"/>
      <c r="BC109" s="345"/>
      <c r="BD109" s="345"/>
      <c r="BE109" s="345"/>
      <c r="BF109" s="345"/>
      <c r="BG109" s="345"/>
      <c r="BH109" s="345"/>
      <c r="BI109" s="345"/>
      <c r="BJ109" s="345"/>
      <c r="BK109" s="345"/>
      <c r="BL109" s="345"/>
      <c r="BM109" s="197"/>
    </row>
    <row r="112" spans="1:65" x14ac:dyDescent="0.25">
      <c r="F112" s="19" t="s">
        <v>146</v>
      </c>
      <c r="H112" s="8"/>
      <c r="I112" s="8"/>
      <c r="J112" s="437" t="str">
        <f>Требования!$X$4</f>
        <v>06.01.2024</v>
      </c>
      <c r="K112" s="338"/>
      <c r="L112" s="338"/>
      <c r="M112" s="338"/>
      <c r="N112" s="338"/>
      <c r="O112" s="338"/>
      <c r="P112" s="338"/>
      <c r="Q112" s="338"/>
      <c r="S112" s="8"/>
      <c r="T112" s="8"/>
      <c r="V112" s="8"/>
      <c r="W112" s="8"/>
      <c r="AF112" s="8"/>
      <c r="AG112" s="8">
        <v>7</v>
      </c>
      <c r="AH112" s="8"/>
      <c r="AI112" s="8"/>
      <c r="AJ112" s="8"/>
      <c r="AK112" s="8"/>
      <c r="AL112" s="8"/>
      <c r="AM112" s="8"/>
      <c r="AN112" s="8"/>
      <c r="AO112" s="8"/>
      <c r="AS112" s="8"/>
      <c r="AU112" s="19" t="s">
        <v>160</v>
      </c>
      <c r="AV112" s="8"/>
      <c r="AW112" s="8"/>
      <c r="BA112" s="168" t="str">
        <f>Требования!$X$12</f>
        <v>S15301060124</v>
      </c>
      <c r="BB112" s="168"/>
      <c r="BC112" s="168"/>
      <c r="BD112" s="168"/>
      <c r="BE112" s="168"/>
      <c r="BF112" s="168"/>
      <c r="BG112" s="168"/>
      <c r="BH112" s="190"/>
    </row>
    <row r="115" spans="5:61" ht="22.5" customHeight="1" x14ac:dyDescent="0.25">
      <c r="E115" s="198"/>
      <c r="F115" s="457" t="s">
        <v>161</v>
      </c>
      <c r="G115" s="457"/>
      <c r="H115" s="457"/>
      <c r="I115" s="457"/>
      <c r="J115" s="457"/>
      <c r="K115" s="457"/>
      <c r="L115" s="457"/>
      <c r="M115" s="457"/>
      <c r="N115" s="457"/>
      <c r="O115" s="457"/>
      <c r="P115" s="457" t="s">
        <v>162</v>
      </c>
      <c r="Q115" s="457"/>
      <c r="R115" s="457"/>
      <c r="S115" s="457"/>
      <c r="T115" s="457"/>
      <c r="U115" s="457"/>
      <c r="V115" s="457"/>
      <c r="W115" s="457"/>
      <c r="X115" s="457"/>
      <c r="Y115" s="457"/>
      <c r="Z115" s="457"/>
      <c r="AA115" s="457"/>
      <c r="AB115" s="457"/>
      <c r="AC115" s="457"/>
      <c r="AD115" s="457"/>
      <c r="AE115" s="457"/>
      <c r="AF115" s="457"/>
      <c r="AG115" s="457"/>
      <c r="AH115" s="457"/>
      <c r="AI115" s="457"/>
      <c r="AJ115" s="457"/>
      <c r="AK115" s="457"/>
      <c r="AL115" s="457"/>
      <c r="AM115" s="457" t="s">
        <v>163</v>
      </c>
      <c r="AN115" s="457"/>
      <c r="AO115" s="457"/>
      <c r="AP115" s="457"/>
      <c r="AQ115" s="457"/>
      <c r="AR115" s="457"/>
      <c r="AS115" s="457"/>
      <c r="AT115" s="457"/>
      <c r="AU115" s="457"/>
      <c r="AV115" s="457"/>
      <c r="AW115" s="457"/>
      <c r="AX115" s="457"/>
      <c r="AY115" s="457"/>
      <c r="AZ115" s="457"/>
      <c r="BA115" s="457"/>
      <c r="BB115" s="457"/>
      <c r="BC115" s="457"/>
      <c r="BD115" s="457"/>
      <c r="BE115" s="457"/>
      <c r="BF115" s="457"/>
      <c r="BG115" s="457"/>
      <c r="BH115" s="457"/>
      <c r="BI115" s="199"/>
    </row>
    <row r="116" spans="5:61" ht="22.5" customHeight="1" x14ac:dyDescent="0.25">
      <c r="E116" s="198"/>
      <c r="F116" s="457"/>
      <c r="G116" s="457"/>
      <c r="H116" s="457"/>
      <c r="I116" s="457"/>
      <c r="J116" s="457"/>
      <c r="K116" s="457"/>
      <c r="L116" s="457"/>
      <c r="M116" s="457"/>
      <c r="N116" s="457"/>
      <c r="O116" s="457"/>
      <c r="P116" s="457" t="s">
        <v>164</v>
      </c>
      <c r="Q116" s="457"/>
      <c r="R116" s="457"/>
      <c r="S116" s="457"/>
      <c r="T116" s="457"/>
      <c r="U116" s="457"/>
      <c r="V116" s="457"/>
      <c r="W116" s="457"/>
      <c r="X116" s="457"/>
      <c r="Y116" s="457"/>
      <c r="Z116" s="457"/>
      <c r="AA116" s="458" t="s">
        <v>165</v>
      </c>
      <c r="AB116" s="458"/>
      <c r="AC116" s="458"/>
      <c r="AD116" s="458"/>
      <c r="AE116" s="458"/>
      <c r="AF116" s="458"/>
      <c r="AG116" s="458"/>
      <c r="AH116" s="458"/>
      <c r="AI116" s="458"/>
      <c r="AJ116" s="458"/>
      <c r="AK116" s="458"/>
      <c r="AL116" s="458"/>
      <c r="AM116" s="457" t="s">
        <v>164</v>
      </c>
      <c r="AN116" s="457"/>
      <c r="AO116" s="457"/>
      <c r="AP116" s="457"/>
      <c r="AQ116" s="457"/>
      <c r="AR116" s="457"/>
      <c r="AS116" s="457"/>
      <c r="AT116" s="457"/>
      <c r="AU116" s="457"/>
      <c r="AV116" s="457"/>
      <c r="AW116" s="457"/>
      <c r="AX116" s="458" t="s">
        <v>165</v>
      </c>
      <c r="AY116" s="458"/>
      <c r="AZ116" s="458"/>
      <c r="BA116" s="458"/>
      <c r="BB116" s="458"/>
      <c r="BC116" s="458"/>
      <c r="BD116" s="458"/>
      <c r="BE116" s="458"/>
      <c r="BF116" s="458"/>
      <c r="BG116" s="458"/>
      <c r="BH116" s="458"/>
      <c r="BI116" s="200"/>
    </row>
    <row r="117" spans="5:61" ht="22.5" customHeight="1" x14ac:dyDescent="0.25">
      <c r="E117" s="198"/>
      <c r="F117" s="457" t="s">
        <v>166</v>
      </c>
      <c r="G117" s="457"/>
      <c r="H117" s="457"/>
      <c r="I117" s="457"/>
      <c r="J117" s="457"/>
      <c r="K117" s="457"/>
      <c r="L117" s="457"/>
      <c r="M117" s="457"/>
      <c r="N117" s="457"/>
      <c r="O117" s="457"/>
      <c r="P117" s="339" t="s">
        <v>167</v>
      </c>
      <c r="Q117" s="339"/>
      <c r="R117" s="339"/>
      <c r="S117" s="339"/>
      <c r="T117" s="339"/>
      <c r="U117" s="339"/>
      <c r="V117" s="339"/>
      <c r="W117" s="339"/>
      <c r="X117" s="339"/>
      <c r="Y117" s="339"/>
      <c r="Z117" s="339"/>
      <c r="AA117" s="339">
        <f>'Лист для заполнения'!$H$19</f>
        <v>20.3</v>
      </c>
      <c r="AB117" s="339"/>
      <c r="AC117" s="339"/>
      <c r="AD117" s="339"/>
      <c r="AE117" s="339"/>
      <c r="AF117" s="339"/>
      <c r="AG117" s="339"/>
      <c r="AH117" s="339"/>
      <c r="AI117" s="339"/>
      <c r="AJ117" s="339"/>
      <c r="AK117" s="339"/>
      <c r="AL117" s="339"/>
      <c r="AM117" s="339" t="s">
        <v>168</v>
      </c>
      <c r="AN117" s="339"/>
      <c r="AO117" s="339"/>
      <c r="AP117" s="339"/>
      <c r="AQ117" s="339"/>
      <c r="AR117" s="339"/>
      <c r="AS117" s="339"/>
      <c r="AT117" s="339"/>
      <c r="AU117" s="339"/>
      <c r="AV117" s="339"/>
      <c r="AW117" s="339"/>
      <c r="AX117" s="459">
        <f>'Лист для заполнения'!$T$19</f>
        <v>45.8</v>
      </c>
      <c r="AY117" s="459"/>
      <c r="AZ117" s="459"/>
      <c r="BA117" s="459"/>
      <c r="BB117" s="459"/>
      <c r="BC117" s="459"/>
      <c r="BD117" s="459"/>
      <c r="BE117" s="459"/>
      <c r="BF117" s="459"/>
      <c r="BG117" s="459"/>
      <c r="BH117" s="459"/>
      <c r="BI117" s="201"/>
    </row>
    <row r="118" spans="5:61" ht="22.5" customHeight="1" x14ac:dyDescent="0.25">
      <c r="E118" s="198"/>
      <c r="F118" s="457" t="s">
        <v>169</v>
      </c>
      <c r="G118" s="457"/>
      <c r="H118" s="457"/>
      <c r="I118" s="457"/>
      <c r="J118" s="457"/>
      <c r="K118" s="457"/>
      <c r="L118" s="457"/>
      <c r="M118" s="457"/>
      <c r="N118" s="457"/>
      <c r="O118" s="457"/>
      <c r="P118" s="339" t="s">
        <v>167</v>
      </c>
      <c r="Q118" s="339"/>
      <c r="R118" s="339"/>
      <c r="S118" s="339"/>
      <c r="T118" s="339"/>
      <c r="U118" s="339"/>
      <c r="V118" s="339"/>
      <c r="W118" s="339"/>
      <c r="X118" s="339"/>
      <c r="Y118" s="339"/>
      <c r="Z118" s="339"/>
      <c r="AA118" s="339">
        <f>'Лист для заполнения'!$H$21</f>
        <v>20.5</v>
      </c>
      <c r="AB118" s="339"/>
      <c r="AC118" s="339"/>
      <c r="AD118" s="339"/>
      <c r="AE118" s="339"/>
      <c r="AF118" s="339"/>
      <c r="AG118" s="339"/>
      <c r="AH118" s="339"/>
      <c r="AI118" s="339"/>
      <c r="AJ118" s="339"/>
      <c r="AK118" s="339"/>
      <c r="AL118" s="339"/>
      <c r="AM118" s="339" t="s">
        <v>168</v>
      </c>
      <c r="AN118" s="339"/>
      <c r="AO118" s="339"/>
      <c r="AP118" s="339"/>
      <c r="AQ118" s="339"/>
      <c r="AR118" s="339"/>
      <c r="AS118" s="339"/>
      <c r="AT118" s="339"/>
      <c r="AU118" s="339"/>
      <c r="AV118" s="339"/>
      <c r="AW118" s="339"/>
      <c r="AX118" s="459">
        <f>'Лист для заполнения'!T21</f>
        <v>46.2</v>
      </c>
      <c r="AY118" s="459"/>
      <c r="AZ118" s="459"/>
      <c r="BA118" s="459"/>
      <c r="BB118" s="459"/>
      <c r="BC118" s="459"/>
      <c r="BD118" s="459"/>
      <c r="BE118" s="459"/>
      <c r="BF118" s="459"/>
      <c r="BG118" s="459"/>
      <c r="BH118" s="459"/>
      <c r="BI118" s="201"/>
    </row>
    <row r="119" spans="5:61" ht="22.5" customHeight="1" x14ac:dyDescent="0.25">
      <c r="F119" s="457" t="s">
        <v>170</v>
      </c>
      <c r="G119" s="457"/>
      <c r="H119" s="457"/>
      <c r="I119" s="457"/>
      <c r="J119" s="457"/>
      <c r="K119" s="457"/>
      <c r="L119" s="457"/>
      <c r="M119" s="457"/>
      <c r="N119" s="457"/>
      <c r="O119" s="457"/>
      <c r="P119" s="339" t="s">
        <v>167</v>
      </c>
      <c r="Q119" s="339"/>
      <c r="R119" s="339"/>
      <c r="S119" s="339"/>
      <c r="T119" s="339"/>
      <c r="U119" s="339"/>
      <c r="V119" s="339"/>
      <c r="W119" s="339"/>
      <c r="X119" s="339"/>
      <c r="Y119" s="339"/>
      <c r="Z119" s="339"/>
      <c r="AA119" s="339">
        <f>'Лист для заполнения'!$H$23</f>
        <v>20.7</v>
      </c>
      <c r="AB119" s="339"/>
      <c r="AC119" s="339"/>
      <c r="AD119" s="339"/>
      <c r="AE119" s="339"/>
      <c r="AF119" s="339"/>
      <c r="AG119" s="339"/>
      <c r="AH119" s="339"/>
      <c r="AI119" s="339"/>
      <c r="AJ119" s="339"/>
      <c r="AK119" s="339"/>
      <c r="AL119" s="339"/>
      <c r="AM119" s="339" t="s">
        <v>168</v>
      </c>
      <c r="AN119" s="339"/>
      <c r="AO119" s="339"/>
      <c r="AP119" s="339"/>
      <c r="AQ119" s="339"/>
      <c r="AR119" s="339"/>
      <c r="AS119" s="339"/>
      <c r="AT119" s="339"/>
      <c r="AU119" s="339"/>
      <c r="AV119" s="339"/>
      <c r="AW119" s="339"/>
      <c r="AX119" s="459">
        <f>'Лист для заполнения'!$T$23</f>
        <v>48.1</v>
      </c>
      <c r="AY119" s="459"/>
      <c r="AZ119" s="459"/>
      <c r="BA119" s="459"/>
      <c r="BB119" s="459"/>
      <c r="BC119" s="459"/>
      <c r="BD119" s="459"/>
      <c r="BE119" s="459"/>
      <c r="BF119" s="459"/>
      <c r="BG119" s="459"/>
      <c r="BH119" s="459"/>
      <c r="BI119" s="201"/>
    </row>
    <row r="122" spans="5:61" ht="22.5" customHeight="1" x14ac:dyDescent="0.25">
      <c r="F122" s="457" t="s">
        <v>161</v>
      </c>
      <c r="G122" s="457"/>
      <c r="H122" s="457"/>
      <c r="I122" s="457"/>
      <c r="J122" s="457"/>
      <c r="K122" s="457"/>
      <c r="L122" s="457"/>
      <c r="M122" s="457"/>
      <c r="N122" s="457"/>
      <c r="O122" s="457"/>
      <c r="P122" s="457"/>
      <c r="Q122" s="457"/>
      <c r="R122" s="457"/>
      <c r="S122" s="457"/>
      <c r="T122" s="457"/>
      <c r="U122" s="457" t="s">
        <v>171</v>
      </c>
      <c r="V122" s="457"/>
      <c r="W122" s="457"/>
      <c r="X122" s="457"/>
      <c r="Y122" s="457"/>
      <c r="Z122" s="457"/>
      <c r="AA122" s="457"/>
      <c r="AB122" s="457"/>
      <c r="AC122" s="457"/>
      <c r="AD122" s="457"/>
      <c r="AE122" s="457"/>
      <c r="AF122" s="457"/>
      <c r="AG122" s="457"/>
      <c r="AH122" s="457"/>
      <c r="AI122" s="457"/>
      <c r="AJ122" s="457"/>
      <c r="AK122" s="457"/>
      <c r="AL122" s="457"/>
      <c r="AM122" s="457"/>
      <c r="AN122" s="457"/>
      <c r="AO122" s="457"/>
      <c r="AP122" s="457"/>
      <c r="AQ122" s="457"/>
      <c r="AR122" s="457"/>
      <c r="AS122" s="457"/>
      <c r="AT122" s="457"/>
      <c r="AU122" s="457"/>
      <c r="AV122" s="457"/>
      <c r="AW122" s="457"/>
      <c r="AX122" s="457"/>
      <c r="AY122" s="457"/>
      <c r="AZ122" s="457"/>
      <c r="BA122" s="457"/>
      <c r="BB122" s="457"/>
      <c r="BC122" s="457"/>
      <c r="BD122" s="457"/>
      <c r="BE122" s="457"/>
      <c r="BF122" s="457"/>
      <c r="BG122" s="457"/>
      <c r="BH122" s="457"/>
      <c r="BI122" s="199"/>
    </row>
    <row r="123" spans="5:61" ht="22.5" customHeight="1" x14ac:dyDescent="0.25">
      <c r="F123" s="457"/>
      <c r="G123" s="457"/>
      <c r="H123" s="457"/>
      <c r="I123" s="457"/>
      <c r="J123" s="457"/>
      <c r="K123" s="457"/>
      <c r="L123" s="457"/>
      <c r="M123" s="457"/>
      <c r="N123" s="457"/>
      <c r="O123" s="457"/>
      <c r="P123" s="457"/>
      <c r="Q123" s="457"/>
      <c r="R123" s="457"/>
      <c r="S123" s="457"/>
      <c r="T123" s="457"/>
      <c r="U123" s="457" t="s">
        <v>164</v>
      </c>
      <c r="V123" s="457"/>
      <c r="W123" s="457"/>
      <c r="X123" s="457"/>
      <c r="Y123" s="457"/>
      <c r="Z123" s="457"/>
      <c r="AA123" s="457"/>
      <c r="AB123" s="457"/>
      <c r="AC123" s="457"/>
      <c r="AD123" s="457"/>
      <c r="AE123" s="457"/>
      <c r="AF123" s="457"/>
      <c r="AG123" s="457"/>
      <c r="AH123" s="457"/>
      <c r="AI123" s="457"/>
      <c r="AJ123" s="457"/>
      <c r="AK123" s="457"/>
      <c r="AL123" s="457"/>
      <c r="AM123" s="457" t="s">
        <v>165</v>
      </c>
      <c r="AN123" s="457"/>
      <c r="AO123" s="457"/>
      <c r="AP123" s="457"/>
      <c r="AQ123" s="457"/>
      <c r="AR123" s="457"/>
      <c r="AS123" s="457"/>
      <c r="AT123" s="457"/>
      <c r="AU123" s="457"/>
      <c r="AV123" s="457"/>
      <c r="AW123" s="457"/>
      <c r="AX123" s="457"/>
      <c r="AY123" s="457"/>
      <c r="AZ123" s="457"/>
      <c r="BA123" s="457"/>
      <c r="BB123" s="457"/>
      <c r="BC123" s="457"/>
      <c r="BD123" s="457"/>
      <c r="BE123" s="457"/>
      <c r="BF123" s="457"/>
      <c r="BG123" s="457"/>
      <c r="BH123" s="457"/>
      <c r="BI123" s="199"/>
    </row>
    <row r="124" spans="5:61" ht="22.5" customHeight="1" x14ac:dyDescent="0.25">
      <c r="F124" s="458" t="s">
        <v>172</v>
      </c>
      <c r="G124" s="458"/>
      <c r="H124" s="458"/>
      <c r="I124" s="458"/>
      <c r="J124" s="458"/>
      <c r="K124" s="458"/>
      <c r="L124" s="458"/>
      <c r="M124" s="458"/>
      <c r="N124" s="458"/>
      <c r="O124" s="458"/>
      <c r="P124" s="458"/>
      <c r="Q124" s="458"/>
      <c r="R124" s="458"/>
      <c r="S124" s="458"/>
      <c r="T124" s="458"/>
      <c r="U124" s="339" t="s">
        <v>173</v>
      </c>
      <c r="V124" s="339"/>
      <c r="W124" s="339"/>
      <c r="X124" s="339"/>
      <c r="Y124" s="339"/>
      <c r="Z124" s="339"/>
      <c r="AA124" s="339"/>
      <c r="AB124" s="339"/>
      <c r="AC124" s="339"/>
      <c r="AD124" s="339"/>
      <c r="AE124" s="339"/>
      <c r="AF124" s="339"/>
      <c r="AG124" s="339"/>
      <c r="AH124" s="339"/>
      <c r="AI124" s="339"/>
      <c r="AJ124" s="339"/>
      <c r="AK124" s="339"/>
      <c r="AL124" s="339"/>
      <c r="AM124" s="339">
        <f>'Лист для заполнения'!$AR$19</f>
        <v>13</v>
      </c>
      <c r="AN124" s="339"/>
      <c r="AO124" s="339"/>
      <c r="AP124" s="339"/>
      <c r="AQ124" s="339"/>
      <c r="AR124" s="339"/>
      <c r="AS124" s="339"/>
      <c r="AT124" s="339"/>
      <c r="AU124" s="339"/>
      <c r="AV124" s="339"/>
      <c r="AW124" s="339"/>
      <c r="AX124" s="339"/>
      <c r="AY124" s="339"/>
      <c r="AZ124" s="339"/>
      <c r="BA124" s="339"/>
      <c r="BB124" s="339"/>
      <c r="BC124" s="339"/>
      <c r="BD124" s="339"/>
      <c r="BE124" s="339"/>
      <c r="BF124" s="339"/>
      <c r="BG124" s="339"/>
      <c r="BH124" s="339"/>
      <c r="BI124" s="202"/>
    </row>
    <row r="125" spans="5:61" ht="22.5" customHeight="1" x14ac:dyDescent="0.25">
      <c r="F125" s="457" t="s">
        <v>174</v>
      </c>
      <c r="G125" s="457"/>
      <c r="H125" s="457"/>
      <c r="I125" s="457"/>
      <c r="J125" s="457"/>
      <c r="K125" s="457"/>
      <c r="L125" s="457"/>
      <c r="M125" s="457"/>
      <c r="N125" s="457"/>
      <c r="O125" s="457"/>
      <c r="P125" s="457"/>
      <c r="Q125" s="457"/>
      <c r="R125" s="457"/>
      <c r="S125" s="457"/>
      <c r="T125" s="457"/>
      <c r="U125" s="339" t="s">
        <v>173</v>
      </c>
      <c r="V125" s="339"/>
      <c r="W125" s="339"/>
      <c r="X125" s="339"/>
      <c r="Y125" s="339"/>
      <c r="Z125" s="339"/>
      <c r="AA125" s="339"/>
      <c r="AB125" s="339"/>
      <c r="AC125" s="339"/>
      <c r="AD125" s="339"/>
      <c r="AE125" s="339"/>
      <c r="AF125" s="339"/>
      <c r="AG125" s="339"/>
      <c r="AH125" s="339"/>
      <c r="AI125" s="339"/>
      <c r="AJ125" s="339"/>
      <c r="AK125" s="339"/>
      <c r="AL125" s="339"/>
      <c r="AM125" s="339">
        <f>'Лист для заполнения'!$AR$21</f>
        <v>22</v>
      </c>
      <c r="AN125" s="339"/>
      <c r="AO125" s="339"/>
      <c r="AP125" s="339"/>
      <c r="AQ125" s="339"/>
      <c r="AR125" s="339"/>
      <c r="AS125" s="339"/>
      <c r="AT125" s="339"/>
      <c r="AU125" s="339"/>
      <c r="AV125" s="339"/>
      <c r="AW125" s="339"/>
      <c r="AX125" s="339"/>
      <c r="AY125" s="339"/>
      <c r="AZ125" s="339"/>
      <c r="BA125" s="339"/>
      <c r="BB125" s="339"/>
      <c r="BC125" s="339"/>
      <c r="BD125" s="339"/>
      <c r="BE125" s="339"/>
      <c r="BF125" s="339"/>
      <c r="BG125" s="339"/>
      <c r="BH125" s="339"/>
      <c r="BI125" s="202"/>
    </row>
    <row r="126" spans="5:61" ht="22.5" customHeight="1" x14ac:dyDescent="0.25">
      <c r="F126" s="457" t="s">
        <v>175</v>
      </c>
      <c r="G126" s="457"/>
      <c r="H126" s="457"/>
      <c r="I126" s="457"/>
      <c r="J126" s="457"/>
      <c r="K126" s="457"/>
      <c r="L126" s="457"/>
      <c r="M126" s="457"/>
      <c r="N126" s="457"/>
      <c r="O126" s="457"/>
      <c r="P126" s="457"/>
      <c r="Q126" s="457"/>
      <c r="R126" s="457"/>
      <c r="S126" s="457"/>
      <c r="T126" s="457"/>
      <c r="U126" s="339" t="s">
        <v>173</v>
      </c>
      <c r="V126" s="339"/>
      <c r="W126" s="339"/>
      <c r="X126" s="339"/>
      <c r="Y126" s="339"/>
      <c r="Z126" s="339"/>
      <c r="AA126" s="339"/>
      <c r="AB126" s="339"/>
      <c r="AC126" s="339"/>
      <c r="AD126" s="339"/>
      <c r="AE126" s="339"/>
      <c r="AF126" s="339"/>
      <c r="AG126" s="339"/>
      <c r="AH126" s="339"/>
      <c r="AI126" s="339"/>
      <c r="AJ126" s="339"/>
      <c r="AK126" s="339"/>
      <c r="AL126" s="339"/>
      <c r="AM126" s="339">
        <f>'Лист для заполнения'!$AR$23</f>
        <v>18</v>
      </c>
      <c r="AN126" s="339"/>
      <c r="AO126" s="339"/>
      <c r="AP126" s="339"/>
      <c r="AQ126" s="339"/>
      <c r="AR126" s="339"/>
      <c r="AS126" s="339"/>
      <c r="AT126" s="339"/>
      <c r="AU126" s="339"/>
      <c r="AV126" s="339"/>
      <c r="AW126" s="339"/>
      <c r="AX126" s="339"/>
      <c r="AY126" s="339"/>
      <c r="AZ126" s="339"/>
      <c r="BA126" s="339"/>
      <c r="BB126" s="339"/>
      <c r="BC126" s="339"/>
      <c r="BD126" s="339"/>
      <c r="BE126" s="339"/>
      <c r="BF126" s="339"/>
      <c r="BG126" s="339"/>
      <c r="BH126" s="339"/>
      <c r="BI126" s="202"/>
    </row>
    <row r="127" spans="5:61" ht="22.5" customHeight="1" x14ac:dyDescent="0.25">
      <c r="F127" s="457" t="s">
        <v>176</v>
      </c>
      <c r="G127" s="457"/>
      <c r="H127" s="457"/>
      <c r="I127" s="457"/>
      <c r="J127" s="457"/>
      <c r="K127" s="457"/>
      <c r="L127" s="457"/>
      <c r="M127" s="457"/>
      <c r="N127" s="457"/>
      <c r="O127" s="457"/>
      <c r="P127" s="457"/>
      <c r="Q127" s="457"/>
      <c r="R127" s="457"/>
      <c r="S127" s="457"/>
      <c r="T127" s="457"/>
      <c r="U127" s="339" t="s">
        <v>173</v>
      </c>
      <c r="V127" s="339"/>
      <c r="W127" s="339"/>
      <c r="X127" s="339"/>
      <c r="Y127" s="339"/>
      <c r="Z127" s="339"/>
      <c r="AA127" s="339"/>
      <c r="AB127" s="339"/>
      <c r="AC127" s="339"/>
      <c r="AD127" s="339"/>
      <c r="AE127" s="339"/>
      <c r="AF127" s="339"/>
      <c r="AG127" s="339"/>
      <c r="AH127" s="339"/>
      <c r="AI127" s="339"/>
      <c r="AJ127" s="339"/>
      <c r="AK127" s="339"/>
      <c r="AL127" s="339"/>
      <c r="AM127" s="339">
        <f>'Лист для заполнения'!$AR$25</f>
        <v>13</v>
      </c>
      <c r="AN127" s="339"/>
      <c r="AO127" s="339"/>
      <c r="AP127" s="339"/>
      <c r="AQ127" s="339"/>
      <c r="AR127" s="339"/>
      <c r="AS127" s="339"/>
      <c r="AT127" s="339"/>
      <c r="AU127" s="339"/>
      <c r="AV127" s="339"/>
      <c r="AW127" s="339"/>
      <c r="AX127" s="339"/>
      <c r="AY127" s="339"/>
      <c r="AZ127" s="339"/>
      <c r="BA127" s="339"/>
      <c r="BB127" s="339"/>
      <c r="BC127" s="339"/>
      <c r="BD127" s="339"/>
      <c r="BE127" s="339"/>
      <c r="BF127" s="339"/>
      <c r="BG127" s="339"/>
      <c r="BH127" s="339"/>
      <c r="BI127" s="202"/>
    </row>
    <row r="128" spans="5:61" ht="22.5" customHeight="1" x14ac:dyDescent="0.25">
      <c r="F128" s="457" t="s">
        <v>177</v>
      </c>
      <c r="G128" s="457"/>
      <c r="H128" s="457"/>
      <c r="I128" s="457"/>
      <c r="J128" s="457"/>
      <c r="K128" s="457"/>
      <c r="L128" s="457"/>
      <c r="M128" s="457"/>
      <c r="N128" s="457"/>
      <c r="O128" s="457"/>
      <c r="P128" s="457"/>
      <c r="Q128" s="457"/>
      <c r="R128" s="457"/>
      <c r="S128" s="457"/>
      <c r="T128" s="457"/>
      <c r="U128" s="339" t="s">
        <v>173</v>
      </c>
      <c r="V128" s="339"/>
      <c r="W128" s="339"/>
      <c r="X128" s="339"/>
      <c r="Y128" s="339"/>
      <c r="Z128" s="339"/>
      <c r="AA128" s="339"/>
      <c r="AB128" s="339"/>
      <c r="AC128" s="339"/>
      <c r="AD128" s="339"/>
      <c r="AE128" s="339"/>
      <c r="AF128" s="339"/>
      <c r="AG128" s="339"/>
      <c r="AH128" s="339"/>
      <c r="AI128" s="339"/>
      <c r="AJ128" s="339"/>
      <c r="AK128" s="339"/>
      <c r="AL128" s="339"/>
      <c r="AM128" s="339">
        <f>'Лист для заполнения'!$AR$27</f>
        <v>12</v>
      </c>
      <c r="AN128" s="339"/>
      <c r="AO128" s="339"/>
      <c r="AP128" s="339"/>
      <c r="AQ128" s="339"/>
      <c r="AR128" s="339"/>
      <c r="AS128" s="339"/>
      <c r="AT128" s="339"/>
      <c r="AU128" s="339"/>
      <c r="AV128" s="339"/>
      <c r="AW128" s="339"/>
      <c r="AX128" s="339"/>
      <c r="AY128" s="339"/>
      <c r="AZ128" s="339"/>
      <c r="BA128" s="339"/>
      <c r="BB128" s="339"/>
      <c r="BC128" s="339"/>
      <c r="BD128" s="339"/>
      <c r="BE128" s="339"/>
      <c r="BF128" s="339"/>
      <c r="BG128" s="339"/>
      <c r="BH128" s="339"/>
      <c r="BI128" s="202"/>
    </row>
    <row r="134" spans="6:53" x14ac:dyDescent="0.25">
      <c r="F134" s="19" t="s">
        <v>178</v>
      </c>
      <c r="AD134" s="346" t="str">
        <f>'Лист для заполнения'!$BE$7</f>
        <v>Ашанин И.А.</v>
      </c>
      <c r="AE134" s="346"/>
      <c r="AF134" s="346"/>
      <c r="AG134" s="346"/>
      <c r="AH134" s="346"/>
      <c r="AI134" s="346"/>
      <c r="AJ134" s="346"/>
      <c r="AK134" s="346"/>
      <c r="AL134" s="346"/>
      <c r="AM134" s="346"/>
      <c r="AN134" s="346"/>
      <c r="AO134" s="346"/>
      <c r="AP134" s="346"/>
      <c r="AQ134" s="278" t="s">
        <v>20</v>
      </c>
      <c r="AR134" s="203"/>
      <c r="AS134" s="203"/>
      <c r="AT134" s="203"/>
      <c r="AU134" s="203"/>
      <c r="AV134" s="203"/>
      <c r="AW134" s="203"/>
      <c r="AX134" s="203"/>
      <c r="AY134" s="203"/>
      <c r="AZ134" s="203"/>
      <c r="BA134" s="203"/>
    </row>
    <row r="135" spans="6:53" x14ac:dyDescent="0.25">
      <c r="AJ135" s="8"/>
      <c r="AL135" s="8"/>
      <c r="AM135" s="8"/>
      <c r="AN135" s="23" t="s">
        <v>19</v>
      </c>
    </row>
    <row r="150" spans="1:62" ht="19.5" customHeight="1" thickBot="1" x14ac:dyDescent="0.3">
      <c r="A150" s="8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O150" s="73"/>
      <c r="P150" s="72"/>
      <c r="Q150" s="72"/>
      <c r="R150" s="72"/>
      <c r="T150" s="74"/>
      <c r="U150" s="72"/>
      <c r="V150" s="72"/>
      <c r="W150" s="72"/>
      <c r="X150" s="72"/>
      <c r="Y150" s="72"/>
      <c r="Z150" s="72"/>
      <c r="AQ150" s="73" t="s">
        <v>179</v>
      </c>
    </row>
    <row r="151" spans="1:62" ht="26.25" customHeight="1" thickTop="1" x14ac:dyDescent="0.25">
      <c r="D151" s="159"/>
      <c r="E151" s="175"/>
      <c r="F151" s="175"/>
      <c r="G151" s="175"/>
      <c r="H151" s="175"/>
      <c r="I151" s="175"/>
      <c r="J151" s="175"/>
      <c r="K151" s="175"/>
      <c r="L151" s="175"/>
      <c r="M151" s="160"/>
      <c r="N151" s="413" t="s">
        <v>67</v>
      </c>
      <c r="O151" s="413"/>
      <c r="P151" s="413"/>
      <c r="Q151" s="413"/>
      <c r="R151" s="413"/>
      <c r="S151" s="413"/>
      <c r="T151" s="413"/>
      <c r="U151" s="413"/>
      <c r="V151" s="413"/>
      <c r="W151" s="413"/>
      <c r="X151" s="413"/>
      <c r="Y151" s="413"/>
      <c r="Z151" s="413"/>
      <c r="AA151" s="413"/>
      <c r="AB151" s="413"/>
      <c r="AC151" s="413"/>
      <c r="AD151" s="413"/>
      <c r="AE151" s="413"/>
      <c r="AF151" s="413"/>
      <c r="AG151" s="413"/>
      <c r="AH151" s="413"/>
      <c r="AI151" s="413"/>
      <c r="AJ151" s="413"/>
      <c r="AK151" s="414"/>
      <c r="AL151" s="374" t="s">
        <v>1</v>
      </c>
      <c r="AM151" s="429"/>
      <c r="AN151" s="429"/>
      <c r="AO151" s="429"/>
      <c r="AP151" s="429"/>
      <c r="AQ151" s="429"/>
      <c r="AR151" s="429"/>
      <c r="AS151" s="429"/>
      <c r="AT151" s="429"/>
      <c r="AU151" s="429"/>
      <c r="AV151" s="429"/>
      <c r="AW151" s="429"/>
      <c r="AX151" s="429"/>
      <c r="AY151" s="429"/>
      <c r="AZ151" s="429"/>
      <c r="BA151" s="429"/>
      <c r="BB151" s="429"/>
      <c r="BC151" s="429"/>
      <c r="BD151" s="429"/>
      <c r="BE151" s="429"/>
      <c r="BF151" s="429"/>
      <c r="BG151" s="429"/>
      <c r="BH151" s="429"/>
      <c r="BI151" s="429"/>
      <c r="BJ151" s="430"/>
    </row>
    <row r="152" spans="1:62" ht="15.75" thickBot="1" x14ac:dyDescent="0.3">
      <c r="D152" s="161"/>
      <c r="E152" s="402" t="s">
        <v>68</v>
      </c>
      <c r="F152" s="402"/>
      <c r="G152" s="402"/>
      <c r="H152" s="402"/>
      <c r="I152" s="402"/>
      <c r="J152" s="402"/>
      <c r="K152" s="402"/>
      <c r="L152" s="402"/>
      <c r="M152" s="402"/>
      <c r="N152" s="402"/>
      <c r="O152" s="402"/>
      <c r="P152" s="402"/>
      <c r="Q152" s="402"/>
      <c r="R152" s="402"/>
      <c r="S152" s="402"/>
      <c r="T152" s="402"/>
      <c r="U152" s="402"/>
      <c r="V152" s="402"/>
      <c r="W152" s="402"/>
      <c r="X152" s="402"/>
      <c r="Y152" s="402"/>
      <c r="Z152" s="402"/>
      <c r="AA152" s="402"/>
      <c r="AB152" s="402"/>
      <c r="AC152" s="402"/>
      <c r="AD152" s="402"/>
      <c r="AE152" s="402"/>
      <c r="AF152" s="402"/>
      <c r="AG152" s="402"/>
      <c r="AH152" s="402"/>
      <c r="AI152" s="402"/>
      <c r="AJ152" s="402"/>
      <c r="AK152" s="402"/>
      <c r="AL152" s="402"/>
      <c r="AM152" s="402"/>
      <c r="AN152" s="402"/>
      <c r="AO152" s="402"/>
      <c r="AP152" s="402"/>
      <c r="AQ152" s="402"/>
      <c r="AR152" s="402"/>
      <c r="AS152" s="402"/>
      <c r="AT152" s="402"/>
      <c r="AU152" s="402"/>
      <c r="AV152" s="402"/>
      <c r="AW152" s="402"/>
      <c r="AX152" s="179"/>
      <c r="AY152" s="431" t="s">
        <v>69</v>
      </c>
      <c r="AZ152" s="432"/>
      <c r="BA152" s="432"/>
      <c r="BB152" s="432"/>
      <c r="BC152" s="432"/>
      <c r="BD152" s="432"/>
      <c r="BE152" s="164">
        <v>6</v>
      </c>
      <c r="BF152" s="444" t="s">
        <v>70</v>
      </c>
      <c r="BG152" s="444"/>
      <c r="BH152" s="165">
        <v>15</v>
      </c>
      <c r="BI152" s="166"/>
      <c r="BJ152" s="167"/>
    </row>
    <row r="153" spans="1:62" ht="15.75" customHeight="1" thickTop="1" x14ac:dyDescent="0.25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</row>
    <row r="154" spans="1:62" ht="15.75" customHeight="1" x14ac:dyDescent="0.25">
      <c r="A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</row>
    <row r="155" spans="1:62" ht="15.75" customHeight="1" x14ac:dyDescent="0.25">
      <c r="A155" s="8"/>
      <c r="D155" s="345" t="s">
        <v>180</v>
      </c>
      <c r="E155" s="345"/>
      <c r="F155" s="345"/>
      <c r="G155" s="345"/>
      <c r="H155" s="345"/>
      <c r="I155" s="345"/>
      <c r="J155" s="345"/>
      <c r="K155" s="345"/>
      <c r="L155" s="345"/>
      <c r="M155" s="345"/>
      <c r="N155" s="345"/>
      <c r="O155" s="345"/>
      <c r="P155" s="345"/>
      <c r="Q155" s="345"/>
      <c r="R155" s="345"/>
      <c r="S155" s="345"/>
      <c r="T155" s="345"/>
      <c r="U155" s="345"/>
      <c r="V155" s="345"/>
      <c r="W155" s="345"/>
      <c r="X155" s="345"/>
      <c r="Y155" s="345"/>
      <c r="Z155" s="345"/>
      <c r="AA155" s="345"/>
      <c r="AB155" s="345"/>
      <c r="AC155" s="345"/>
      <c r="AD155" s="345"/>
      <c r="AE155" s="345"/>
      <c r="AF155" s="345"/>
      <c r="AG155" s="345"/>
      <c r="AH155" s="345"/>
      <c r="AI155" s="345"/>
      <c r="AJ155" s="345"/>
      <c r="AK155" s="345"/>
      <c r="AL155" s="345"/>
      <c r="AM155" s="345"/>
      <c r="AN155" s="345"/>
      <c r="AO155" s="345"/>
      <c r="AP155" s="345"/>
      <c r="AQ155" s="345"/>
      <c r="AR155" s="345"/>
      <c r="AS155" s="345"/>
      <c r="AT155" s="345"/>
      <c r="AU155" s="345"/>
      <c r="AV155" s="345"/>
      <c r="AW155" s="345"/>
      <c r="AX155" s="345"/>
      <c r="AY155" s="345"/>
      <c r="AZ155" s="345"/>
      <c r="BA155" s="345"/>
      <c r="BB155" s="345"/>
      <c r="BC155" s="345"/>
      <c r="BD155" s="345"/>
      <c r="BE155" s="345"/>
      <c r="BF155" s="345"/>
      <c r="BG155" s="345"/>
      <c r="BH155" s="345"/>
      <c r="BI155" s="345"/>
      <c r="BJ155" s="345"/>
    </row>
    <row r="156" spans="1:62" ht="15" customHeight="1" x14ac:dyDescent="0.25">
      <c r="A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</row>
    <row r="157" spans="1:62" ht="15" customHeight="1" x14ac:dyDescent="0.25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</row>
    <row r="158" spans="1:62" ht="15" customHeight="1" x14ac:dyDescent="0.25">
      <c r="D158" s="8"/>
      <c r="E158" s="8"/>
      <c r="F158" s="19" t="s">
        <v>146</v>
      </c>
      <c r="G158" s="8"/>
      <c r="H158" s="8"/>
      <c r="I158" s="8"/>
      <c r="J158" s="437" t="str">
        <f>Требования!$X$4</f>
        <v>06.01.2024</v>
      </c>
      <c r="K158" s="438"/>
      <c r="L158" s="438"/>
      <c r="M158" s="438"/>
      <c r="N158" s="438"/>
      <c r="O158" s="438"/>
      <c r="P158" s="438"/>
      <c r="Q158" s="8"/>
      <c r="R158" s="8"/>
      <c r="S158" s="8"/>
      <c r="T158" s="8"/>
      <c r="U158" s="8"/>
      <c r="V158" s="8"/>
      <c r="W158" s="8"/>
      <c r="X158" s="8"/>
      <c r="Y158" s="8"/>
      <c r="Z158" s="21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U158" s="19" t="s">
        <v>160</v>
      </c>
      <c r="AV158" s="8"/>
      <c r="AW158" s="8"/>
      <c r="AX158" s="8"/>
      <c r="AY158" s="21"/>
      <c r="BA158" s="346" t="str">
        <f>Требования!$X$12</f>
        <v>S15301060124</v>
      </c>
      <c r="BB158" s="346"/>
      <c r="BC158" s="346"/>
      <c r="BD158" s="346"/>
      <c r="BE158" s="346"/>
      <c r="BF158" s="346"/>
      <c r="BG158" s="346"/>
      <c r="BH158" s="346"/>
    </row>
    <row r="159" spans="1:62" ht="15" customHeight="1" x14ac:dyDescent="0.25">
      <c r="A159" s="151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</row>
    <row r="160" spans="1:62" ht="22.5" customHeight="1" x14ac:dyDescent="0.25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</row>
    <row r="161" spans="1:60" ht="22.5" customHeight="1" x14ac:dyDescent="0.25">
      <c r="D161" s="8"/>
      <c r="E161" s="8"/>
      <c r="F161" s="204" t="s">
        <v>182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</row>
    <row r="162" spans="1:60" ht="22.5" customHeight="1" x14ac:dyDescent="0.25">
      <c r="D162" s="8"/>
      <c r="E162" s="8"/>
      <c r="F162" s="466" t="s">
        <v>184</v>
      </c>
      <c r="G162" s="467"/>
      <c r="H162" s="467"/>
      <c r="I162" s="467"/>
      <c r="J162" s="467"/>
      <c r="K162" s="467"/>
      <c r="L162" s="467"/>
      <c r="M162" s="467"/>
      <c r="N162" s="467"/>
      <c r="O162" s="467"/>
      <c r="P162" s="467"/>
      <c r="Q162" s="467"/>
      <c r="R162" s="467"/>
      <c r="S162" s="467"/>
      <c r="T162" s="467"/>
      <c r="U162" s="467"/>
      <c r="V162" s="467"/>
      <c r="W162" s="467"/>
      <c r="X162" s="467"/>
      <c r="Y162" s="468"/>
      <c r="Z162" s="466" t="s">
        <v>185</v>
      </c>
      <c r="AA162" s="467"/>
      <c r="AB162" s="467"/>
      <c r="AC162" s="467"/>
      <c r="AD162" s="467"/>
      <c r="AE162" s="467"/>
      <c r="AF162" s="467"/>
      <c r="AG162" s="467"/>
      <c r="AH162" s="467"/>
      <c r="AI162" s="467"/>
      <c r="AJ162" s="467"/>
      <c r="AK162" s="467"/>
      <c r="AL162" s="467"/>
      <c r="AM162" s="467"/>
      <c r="AN162" s="467"/>
      <c r="AO162" s="467"/>
      <c r="AP162" s="468"/>
      <c r="AQ162" s="466" t="s">
        <v>186</v>
      </c>
      <c r="AR162" s="467"/>
      <c r="AS162" s="467"/>
      <c r="AT162" s="467"/>
      <c r="AU162" s="467"/>
      <c r="AV162" s="467"/>
      <c r="AW162" s="467"/>
      <c r="AX162" s="467"/>
      <c r="AY162" s="467"/>
      <c r="AZ162" s="467"/>
      <c r="BA162" s="467"/>
      <c r="BB162" s="467"/>
      <c r="BC162" s="467"/>
      <c r="BD162" s="467"/>
      <c r="BE162" s="467"/>
      <c r="BF162" s="467"/>
      <c r="BG162" s="467"/>
      <c r="BH162" s="468"/>
    </row>
    <row r="163" spans="1:60" ht="22.5" customHeight="1" x14ac:dyDescent="0.25">
      <c r="A163" s="8"/>
      <c r="D163" s="8"/>
      <c r="E163" s="8"/>
      <c r="F163" s="205" t="s">
        <v>188</v>
      </c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206"/>
      <c r="Z163" s="309" t="str">
        <f>Вода_O_18</f>
        <v>2311M022</v>
      </c>
      <c r="AA163" s="310"/>
      <c r="AB163" s="310"/>
      <c r="AC163" s="310"/>
      <c r="AD163" s="310"/>
      <c r="AE163" s="310"/>
      <c r="AF163" s="310"/>
      <c r="AG163" s="310"/>
      <c r="AH163" s="310"/>
      <c r="AI163" s="310"/>
      <c r="AJ163" s="310"/>
      <c r="AK163" s="310"/>
      <c r="AL163" s="310"/>
      <c r="AM163" s="310"/>
      <c r="AN163" s="310"/>
      <c r="AO163" s="310"/>
      <c r="AP163" s="311"/>
      <c r="AQ163" s="309" t="str">
        <f>IF(AND('Лист для заполнения'!$X$32&lt;&gt;"",'Лист для заполнения'!$AD$32&lt;&gt;""),"2625/2600 мкл",IF(AND('Лист для заполнения'!$X$32="",'Лист для заполнения'!$AD$32&lt;&gt;""),"2600 мкл","2625 мкл"))</f>
        <v>2625/2600 мкл</v>
      </c>
      <c r="AR163" s="310"/>
      <c r="AS163" s="310"/>
      <c r="AT163" s="310"/>
      <c r="AU163" s="310"/>
      <c r="AV163" s="310"/>
      <c r="AW163" s="310"/>
      <c r="AX163" s="310"/>
      <c r="AY163" s="310"/>
      <c r="AZ163" s="310"/>
      <c r="BA163" s="310"/>
      <c r="BB163" s="310"/>
      <c r="BC163" s="310"/>
      <c r="BD163" s="310"/>
      <c r="BE163" s="310"/>
      <c r="BF163" s="310"/>
      <c r="BG163" s="310"/>
      <c r="BH163" s="311"/>
    </row>
    <row r="164" spans="1:60" ht="22.5" customHeight="1" x14ac:dyDescent="0.25">
      <c r="A164" s="8"/>
      <c r="D164" s="8"/>
      <c r="E164" s="8"/>
      <c r="F164" s="207" t="s">
        <v>190</v>
      </c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208"/>
      <c r="Z164" s="460">
        <f>$AH$224</f>
        <v>1081021</v>
      </c>
      <c r="AA164" s="461"/>
      <c r="AB164" s="461"/>
      <c r="AC164" s="461"/>
      <c r="AD164" s="461"/>
      <c r="AE164" s="461"/>
      <c r="AF164" s="461"/>
      <c r="AG164" s="461"/>
      <c r="AH164" s="461"/>
      <c r="AI164" s="461"/>
      <c r="AJ164" s="461"/>
      <c r="AK164" s="461"/>
      <c r="AL164" s="461"/>
      <c r="AM164" s="461"/>
      <c r="AN164" s="461"/>
      <c r="AO164" s="461"/>
      <c r="AP164" s="462"/>
      <c r="AQ164" s="309" t="s">
        <v>191</v>
      </c>
      <c r="AR164" s="310"/>
      <c r="AS164" s="310"/>
      <c r="AT164" s="310"/>
      <c r="AU164" s="310"/>
      <c r="AV164" s="310"/>
      <c r="AW164" s="310"/>
      <c r="AX164" s="310"/>
      <c r="AY164" s="310"/>
      <c r="AZ164" s="310"/>
      <c r="BA164" s="310"/>
      <c r="BB164" s="310"/>
      <c r="BC164" s="310"/>
      <c r="BD164" s="310"/>
      <c r="BE164" s="310"/>
      <c r="BF164" s="310"/>
      <c r="BG164" s="310"/>
      <c r="BH164" s="311"/>
    </row>
    <row r="165" spans="1:60" ht="17.850000000000001" customHeight="1" x14ac:dyDescent="0.25">
      <c r="A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43"/>
      <c r="Z165" s="8"/>
      <c r="AA165" s="8"/>
      <c r="AB165" s="8"/>
      <c r="AC165" s="8"/>
      <c r="AD165" s="209"/>
      <c r="AE165" s="17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</row>
    <row r="166" spans="1:60" ht="17.850000000000001" customHeight="1" x14ac:dyDescent="0.25">
      <c r="A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43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</row>
    <row r="167" spans="1:60" ht="17.850000000000001" customHeight="1" x14ac:dyDescent="0.25">
      <c r="A167" s="8"/>
      <c r="D167" s="8"/>
      <c r="E167" s="8"/>
      <c r="F167" s="204" t="s">
        <v>192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43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</row>
    <row r="168" spans="1:60" ht="17.850000000000001" customHeight="1" x14ac:dyDescent="0.25">
      <c r="A168" s="8"/>
      <c r="D168" s="8"/>
      <c r="E168" s="8"/>
      <c r="F168" s="463" t="s">
        <v>193</v>
      </c>
      <c r="G168" s="464"/>
      <c r="H168" s="464"/>
      <c r="I168" s="464"/>
      <c r="J168" s="464"/>
      <c r="K168" s="464"/>
      <c r="L168" s="464"/>
      <c r="M168" s="464"/>
      <c r="N168" s="464"/>
      <c r="O168" s="464"/>
      <c r="P168" s="464"/>
      <c r="Q168" s="464"/>
      <c r="R168" s="464"/>
      <c r="S168" s="464"/>
      <c r="T168" s="464"/>
      <c r="U168" s="464"/>
      <c r="V168" s="464"/>
      <c r="W168" s="464"/>
      <c r="X168" s="464"/>
      <c r="Y168" s="464"/>
      <c r="Z168" s="464"/>
      <c r="AA168" s="464"/>
      <c r="AB168" s="464"/>
      <c r="AC168" s="464"/>
      <c r="AD168" s="464"/>
      <c r="AE168" s="464"/>
      <c r="AF168" s="464"/>
      <c r="AG168" s="464"/>
      <c r="AH168" s="464"/>
      <c r="AI168" s="464"/>
      <c r="AJ168" s="464"/>
      <c r="AK168" s="464"/>
      <c r="AL168" s="464"/>
      <c r="AM168" s="464"/>
      <c r="AN168" s="464"/>
      <c r="AO168" s="464"/>
      <c r="AP168" s="465"/>
      <c r="AQ168" s="463" t="s">
        <v>194</v>
      </c>
      <c r="AR168" s="464"/>
      <c r="AS168" s="464"/>
      <c r="AT168" s="464"/>
      <c r="AU168" s="464"/>
      <c r="AV168" s="464"/>
      <c r="AW168" s="464"/>
      <c r="AX168" s="464"/>
      <c r="AY168" s="464"/>
      <c r="AZ168" s="464"/>
      <c r="BA168" s="464"/>
      <c r="BB168" s="464"/>
      <c r="BC168" s="464"/>
      <c r="BD168" s="464"/>
      <c r="BE168" s="464"/>
      <c r="BF168" s="464"/>
      <c r="BG168" s="464"/>
      <c r="BH168" s="465"/>
    </row>
    <row r="169" spans="1:60" ht="22.5" customHeight="1" x14ac:dyDescent="0.25">
      <c r="A169" s="8"/>
      <c r="D169" s="8"/>
      <c r="E169" s="8"/>
      <c r="F169" s="210" t="s">
        <v>181</v>
      </c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211"/>
      <c r="Z169" s="189"/>
      <c r="AA169" s="189"/>
      <c r="AB169" s="189"/>
      <c r="AC169" s="189"/>
      <c r="AD169" s="189"/>
      <c r="AE169" s="189"/>
      <c r="AF169" s="189"/>
      <c r="AG169" s="189"/>
      <c r="AH169" s="189"/>
      <c r="AI169" s="189"/>
      <c r="AJ169" s="189"/>
      <c r="AK169" s="189"/>
      <c r="AL169" s="189"/>
      <c r="AM169" s="189"/>
      <c r="AN169" s="189"/>
      <c r="AO169" s="189"/>
      <c r="AP169" s="20"/>
      <c r="AQ169" s="309" t="str">
        <f>IF(AND('Лист для заполнения'!$X$32&lt;&gt;"",'Лист для заполнения'!$AD$32&lt;&gt;""),'Лист для заполнения'!$X$32&amp;"/"&amp;'Лист для заполнения'!$AD$32,IF(AND('Лист для заполнения'!$X$32="",'Лист для заполнения'!$AD$32&lt;&gt;""),'Лист для заполнения'!$AD$32,'Лист для заполнения'!$X$32))</f>
        <v>2/6</v>
      </c>
      <c r="AR169" s="310"/>
      <c r="AS169" s="310"/>
      <c r="AT169" s="310"/>
      <c r="AU169" s="310"/>
      <c r="AV169" s="310"/>
      <c r="AW169" s="310"/>
      <c r="AX169" s="310"/>
      <c r="AY169" s="310"/>
      <c r="AZ169" s="310"/>
      <c r="BA169" s="310"/>
      <c r="BB169" s="310"/>
      <c r="BC169" s="310"/>
      <c r="BD169" s="310"/>
      <c r="BE169" s="310"/>
      <c r="BF169" s="310"/>
      <c r="BG169" s="310"/>
      <c r="BH169" s="311"/>
    </row>
    <row r="170" spans="1:60" ht="22.5" customHeight="1" x14ac:dyDescent="0.25">
      <c r="A170" s="8"/>
      <c r="D170" s="8"/>
      <c r="E170" s="8"/>
      <c r="F170" s="210" t="s">
        <v>195</v>
      </c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211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20"/>
      <c r="AQ170" s="403" t="str">
        <f>'Лист для заполнения'!$X$34</f>
        <v>05:52</v>
      </c>
      <c r="AR170" s="310"/>
      <c r="AS170" s="310"/>
      <c r="AT170" s="310"/>
      <c r="AU170" s="310"/>
      <c r="AV170" s="310"/>
      <c r="AW170" s="310"/>
      <c r="AX170" s="310"/>
      <c r="AY170" s="310"/>
      <c r="AZ170" s="310"/>
      <c r="BA170" s="310"/>
      <c r="BB170" s="310"/>
      <c r="BC170" s="310"/>
      <c r="BD170" s="310"/>
      <c r="BE170" s="310"/>
      <c r="BF170" s="310"/>
      <c r="BG170" s="310"/>
      <c r="BH170" s="311"/>
    </row>
    <row r="171" spans="1:60" ht="22.5" customHeight="1" x14ac:dyDescent="0.25">
      <c r="A171" s="8"/>
      <c r="D171" s="8"/>
      <c r="E171" s="8"/>
      <c r="F171" s="210" t="s">
        <v>196</v>
      </c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211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20"/>
      <c r="AQ171" s="403" t="str">
        <f>'Лист для заполнения'!$X$36</f>
        <v>06:54</v>
      </c>
      <c r="AR171" s="310"/>
      <c r="AS171" s="310"/>
      <c r="AT171" s="310"/>
      <c r="AU171" s="310"/>
      <c r="AV171" s="310"/>
      <c r="AW171" s="310"/>
      <c r="AX171" s="310"/>
      <c r="AY171" s="310"/>
      <c r="AZ171" s="310"/>
      <c r="BA171" s="310"/>
      <c r="BB171" s="310"/>
      <c r="BC171" s="310"/>
      <c r="BD171" s="310"/>
      <c r="BE171" s="310"/>
      <c r="BF171" s="310"/>
      <c r="BG171" s="310"/>
      <c r="BH171" s="311"/>
    </row>
    <row r="172" spans="1:60" ht="22.5" customHeight="1" x14ac:dyDescent="0.25">
      <c r="A172" s="8"/>
      <c r="D172" s="8"/>
      <c r="E172" s="8"/>
      <c r="F172" s="212" t="s">
        <v>197</v>
      </c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213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08"/>
      <c r="AP172" s="108"/>
      <c r="AQ172" s="309" t="str">
        <f>IF(AND('Лист для заполнения'!$X$38&lt;&gt;"",'Лист для заполнения'!$AD$38&lt;&gt;""),'Лист для заполнения'!$X$38&amp;"/"&amp;'Лист для заполнения'!$AD$38,IF(AND('Лист для заполнения'!$X$38="",'Лист для заполнения'!$AD$38&lt;&gt;""),'Лист для заполнения'!$AD$38,'Лист для заполнения'!$X$38))</f>
        <v>182150/194250</v>
      </c>
      <c r="AR172" s="310"/>
      <c r="AS172" s="310"/>
      <c r="AT172" s="310"/>
      <c r="AU172" s="310"/>
      <c r="AV172" s="310"/>
      <c r="AW172" s="310"/>
      <c r="AX172" s="310"/>
      <c r="AY172" s="310"/>
      <c r="AZ172" s="310"/>
      <c r="BA172" s="310"/>
      <c r="BB172" s="310"/>
      <c r="BC172" s="310"/>
      <c r="BD172" s="310"/>
      <c r="BE172" s="310"/>
      <c r="BF172" s="310"/>
      <c r="BG172" s="310"/>
      <c r="BH172" s="311"/>
    </row>
    <row r="173" spans="1:60" ht="17.850000000000001" customHeight="1" x14ac:dyDescent="0.25">
      <c r="A173" s="8"/>
      <c r="Y173" s="43"/>
      <c r="Z173" s="8"/>
      <c r="AA173" s="8"/>
    </row>
    <row r="174" spans="1:60" ht="17.850000000000001" customHeight="1" x14ac:dyDescent="0.25">
      <c r="A174" s="8"/>
      <c r="Y174" s="43"/>
      <c r="Z174" s="8"/>
      <c r="AA174" s="8"/>
    </row>
    <row r="175" spans="1:60" ht="17.850000000000001" customHeight="1" x14ac:dyDescent="0.25">
      <c r="A175" s="8"/>
      <c r="Y175" s="43"/>
      <c r="Z175" s="8"/>
      <c r="AA175" s="8"/>
    </row>
    <row r="176" spans="1:60" x14ac:dyDescent="0.25">
      <c r="A176" s="8"/>
      <c r="F176" s="19" t="s">
        <v>178</v>
      </c>
      <c r="Y176" s="43"/>
      <c r="Z176" s="8"/>
      <c r="AA176" s="8"/>
      <c r="AD176" s="346" t="str">
        <f>'Лист для заполнения'!$BE$7</f>
        <v>Ашанин И.А.</v>
      </c>
      <c r="AE176" s="346"/>
      <c r="AF176" s="346"/>
      <c r="AG176" s="346"/>
      <c r="AH176" s="346"/>
      <c r="AI176" s="346"/>
      <c r="AJ176" s="346"/>
      <c r="AK176" s="346"/>
      <c r="AL176" s="346"/>
      <c r="AM176" s="346"/>
      <c r="AN176" s="346"/>
      <c r="AO176" s="346"/>
      <c r="AP176" s="346"/>
      <c r="AQ176" s="150" t="s">
        <v>20</v>
      </c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</row>
    <row r="177" spans="1:40" x14ac:dyDescent="0.25">
      <c r="A177" s="8"/>
      <c r="Y177" s="43"/>
      <c r="Z177" s="8"/>
      <c r="AA177" s="8"/>
      <c r="AJ177" s="8"/>
      <c r="AL177" s="8"/>
      <c r="AM177" s="8"/>
      <c r="AN177" s="23" t="s">
        <v>19</v>
      </c>
    </row>
    <row r="178" spans="1:40" x14ac:dyDescent="0.25">
      <c r="A178" s="8"/>
      <c r="Y178" s="8"/>
      <c r="Z178" s="8"/>
      <c r="AA178" s="8"/>
    </row>
    <row r="179" spans="1:40" ht="18.75" customHeight="1" x14ac:dyDescent="0.25">
      <c r="A179" s="8"/>
      <c r="Y179" s="8"/>
      <c r="Z179" s="8"/>
      <c r="AA179" s="8"/>
    </row>
    <row r="180" spans="1:40" ht="9" customHeight="1" x14ac:dyDescent="0.25">
      <c r="A180" s="8"/>
      <c r="Y180" s="8"/>
      <c r="Z180" s="8"/>
      <c r="AA180" s="8"/>
    </row>
    <row r="181" spans="1:40" ht="20.25" customHeight="1" x14ac:dyDescent="0.25">
      <c r="A181" s="8"/>
      <c r="Y181" s="8"/>
      <c r="Z181" s="8"/>
      <c r="AA181" s="8"/>
    </row>
    <row r="182" spans="1:40" ht="8.25" customHeight="1" x14ac:dyDescent="0.25">
      <c r="A182" s="8"/>
      <c r="Y182" s="8"/>
      <c r="Z182" s="8"/>
      <c r="AA182" s="8"/>
    </row>
    <row r="183" spans="1:40" x14ac:dyDescent="0.25">
      <c r="A183" s="8"/>
      <c r="Y183" s="8"/>
      <c r="Z183" s="8"/>
      <c r="AA183" s="8"/>
    </row>
    <row r="184" spans="1:40" ht="15.75" customHeight="1" x14ac:dyDescent="0.25"/>
    <row r="185" spans="1:40" ht="18.75" customHeight="1" x14ac:dyDescent="0.25"/>
    <row r="186" spans="1:40" ht="26.25" customHeight="1" x14ac:dyDescent="0.25"/>
    <row r="198" spans="1:62" ht="15.75" thickBot="1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O198" s="73"/>
      <c r="P198" s="72"/>
      <c r="Q198" s="72"/>
      <c r="R198" s="72"/>
      <c r="T198" s="74"/>
      <c r="U198" s="72"/>
      <c r="V198" s="72"/>
      <c r="W198" s="72"/>
      <c r="X198" s="72"/>
      <c r="Y198" s="72"/>
      <c r="Z198" s="72"/>
      <c r="AQ198" s="73" t="s">
        <v>198</v>
      </c>
    </row>
    <row r="199" spans="1:62" ht="26.25" customHeight="1" thickTop="1" x14ac:dyDescent="0.25">
      <c r="D199" s="159"/>
      <c r="E199" s="175"/>
      <c r="F199" s="175"/>
      <c r="G199" s="175"/>
      <c r="H199" s="175"/>
      <c r="I199" s="175"/>
      <c r="J199" s="175"/>
      <c r="K199" s="175"/>
      <c r="L199" s="175"/>
      <c r="M199" s="160"/>
      <c r="N199" s="413" t="s">
        <v>67</v>
      </c>
      <c r="O199" s="413"/>
      <c r="P199" s="413"/>
      <c r="Q199" s="413"/>
      <c r="R199" s="413"/>
      <c r="S199" s="413"/>
      <c r="T199" s="413"/>
      <c r="U199" s="413"/>
      <c r="V199" s="413"/>
      <c r="W199" s="413"/>
      <c r="X199" s="413"/>
      <c r="Y199" s="413"/>
      <c r="Z199" s="413"/>
      <c r="AA199" s="413"/>
      <c r="AB199" s="413"/>
      <c r="AC199" s="413"/>
      <c r="AD199" s="413"/>
      <c r="AE199" s="413"/>
      <c r="AF199" s="413"/>
      <c r="AG199" s="413"/>
      <c r="AH199" s="413"/>
      <c r="AI199" s="413"/>
      <c r="AJ199" s="413"/>
      <c r="AK199" s="414"/>
      <c r="AL199" s="374" t="s">
        <v>1</v>
      </c>
      <c r="AM199" s="429"/>
      <c r="AN199" s="429"/>
      <c r="AO199" s="429"/>
      <c r="AP199" s="429"/>
      <c r="AQ199" s="429"/>
      <c r="AR199" s="429"/>
      <c r="AS199" s="429"/>
      <c r="AT199" s="429"/>
      <c r="AU199" s="429"/>
      <c r="AV199" s="429"/>
      <c r="AW199" s="429"/>
      <c r="AX199" s="429"/>
      <c r="AY199" s="429"/>
      <c r="AZ199" s="429"/>
      <c r="BA199" s="429"/>
      <c r="BB199" s="429"/>
      <c r="BC199" s="429"/>
      <c r="BD199" s="429"/>
      <c r="BE199" s="429"/>
      <c r="BF199" s="429"/>
      <c r="BG199" s="429"/>
      <c r="BH199" s="429"/>
      <c r="BI199" s="429"/>
      <c r="BJ199" s="430"/>
    </row>
    <row r="200" spans="1:62" ht="15" customHeight="1" thickBot="1" x14ac:dyDescent="0.3">
      <c r="D200" s="161"/>
      <c r="E200" s="402" t="s">
        <v>68</v>
      </c>
      <c r="F200" s="402"/>
      <c r="G200" s="402"/>
      <c r="H200" s="402"/>
      <c r="I200" s="402"/>
      <c r="J200" s="402"/>
      <c r="K200" s="402"/>
      <c r="L200" s="402"/>
      <c r="M200" s="402"/>
      <c r="N200" s="402"/>
      <c r="O200" s="402"/>
      <c r="P200" s="402"/>
      <c r="Q200" s="402"/>
      <c r="R200" s="402"/>
      <c r="S200" s="402"/>
      <c r="T200" s="402"/>
      <c r="U200" s="402"/>
      <c r="V200" s="402"/>
      <c r="W200" s="402"/>
      <c r="X200" s="402"/>
      <c r="Y200" s="402"/>
      <c r="Z200" s="402"/>
      <c r="AA200" s="402"/>
      <c r="AB200" s="402"/>
      <c r="AC200" s="402"/>
      <c r="AD200" s="402"/>
      <c r="AE200" s="402"/>
      <c r="AF200" s="402"/>
      <c r="AG200" s="402"/>
      <c r="AH200" s="402"/>
      <c r="AI200" s="402"/>
      <c r="AJ200" s="402"/>
      <c r="AK200" s="402"/>
      <c r="AL200" s="402"/>
      <c r="AM200" s="402"/>
      <c r="AN200" s="402"/>
      <c r="AO200" s="402"/>
      <c r="AP200" s="402"/>
      <c r="AQ200" s="402"/>
      <c r="AR200" s="402"/>
      <c r="AS200" s="402"/>
      <c r="AT200" s="402"/>
      <c r="AU200" s="402"/>
      <c r="AV200" s="402"/>
      <c r="AW200" s="402"/>
      <c r="AX200" s="179"/>
      <c r="AY200" s="431" t="s">
        <v>69</v>
      </c>
      <c r="AZ200" s="432"/>
      <c r="BA200" s="432"/>
      <c r="BB200" s="432"/>
      <c r="BC200" s="432"/>
      <c r="BD200" s="432"/>
      <c r="BE200" s="164">
        <v>7</v>
      </c>
      <c r="BF200" s="444" t="s">
        <v>70</v>
      </c>
      <c r="BG200" s="444"/>
      <c r="BH200" s="165">
        <v>15</v>
      </c>
      <c r="BI200" s="166"/>
      <c r="BJ200" s="167"/>
    </row>
    <row r="201" spans="1:62" ht="13.5" customHeight="1" thickTop="1" x14ac:dyDescent="0.25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1:62" ht="23.1" customHeight="1" x14ac:dyDescent="0.25">
      <c r="A202" s="8"/>
      <c r="D202" s="471" t="s">
        <v>199</v>
      </c>
      <c r="E202" s="471"/>
      <c r="F202" s="471"/>
      <c r="G202" s="471"/>
      <c r="H202" s="471"/>
      <c r="I202" s="471"/>
      <c r="J202" s="471"/>
      <c r="K202" s="471"/>
      <c r="L202" s="471"/>
      <c r="M202" s="471"/>
      <c r="N202" s="471"/>
      <c r="O202" s="471"/>
      <c r="P202" s="471"/>
      <c r="Q202" s="471"/>
      <c r="R202" s="471"/>
      <c r="S202" s="471"/>
      <c r="T202" s="471"/>
      <c r="U202" s="471"/>
      <c r="V202" s="471"/>
      <c r="W202" s="471"/>
      <c r="X202" s="471"/>
      <c r="Y202" s="471"/>
      <c r="Z202" s="471"/>
      <c r="AA202" s="471"/>
      <c r="AB202" s="471"/>
      <c r="AC202" s="471"/>
      <c r="AD202" s="471"/>
      <c r="AE202" s="471"/>
      <c r="AF202" s="471"/>
      <c r="AG202" s="471"/>
      <c r="AH202" s="471"/>
      <c r="AI202" s="471"/>
      <c r="AJ202" s="471"/>
      <c r="AK202" s="471"/>
      <c r="AL202" s="471"/>
      <c r="AM202" s="471"/>
      <c r="AN202" s="471"/>
      <c r="AO202" s="471"/>
      <c r="AP202" s="471"/>
      <c r="AQ202" s="471"/>
      <c r="AR202" s="471"/>
      <c r="AS202" s="471"/>
      <c r="AT202" s="471"/>
      <c r="AU202" s="471"/>
      <c r="AV202" s="471"/>
      <c r="AW202" s="471"/>
      <c r="AX202" s="471"/>
      <c r="AY202" s="471"/>
      <c r="AZ202" s="471"/>
      <c r="BA202" s="471"/>
      <c r="BB202" s="471"/>
      <c r="BC202" s="471"/>
      <c r="BD202" s="471"/>
      <c r="BE202" s="471"/>
      <c r="BF202" s="471"/>
      <c r="BG202" s="471"/>
      <c r="BH202" s="471"/>
      <c r="BI202" s="471"/>
      <c r="BJ202" s="471"/>
    </row>
    <row r="203" spans="1:62" ht="15" customHeight="1" x14ac:dyDescent="0.25">
      <c r="A203" s="8"/>
      <c r="D203" s="469" t="s">
        <v>200</v>
      </c>
      <c r="E203" s="469"/>
      <c r="F203" s="469"/>
      <c r="G203" s="469"/>
      <c r="H203" s="469"/>
      <c r="I203" s="469"/>
      <c r="J203" s="469"/>
      <c r="K203" s="469"/>
      <c r="L203" s="469"/>
      <c r="M203" s="469"/>
      <c r="N203" s="469"/>
      <c r="O203" s="469"/>
      <c r="P203" s="469"/>
      <c r="Q203" s="469"/>
      <c r="R203" s="469"/>
      <c r="S203" s="469"/>
      <c r="T203" s="469"/>
      <c r="U203" s="469"/>
      <c r="V203" s="469"/>
      <c r="W203" s="469"/>
      <c r="X203" s="469"/>
      <c r="Y203" s="469"/>
      <c r="Z203" s="469"/>
      <c r="AA203" s="469"/>
      <c r="AB203" s="469"/>
      <c r="AC203" s="469"/>
      <c r="AD203" s="469"/>
      <c r="AE203" s="469"/>
      <c r="AF203" s="469"/>
      <c r="AG203" s="469"/>
      <c r="AH203" s="469"/>
      <c r="AI203" s="469"/>
      <c r="AJ203" s="469"/>
      <c r="AK203" s="469"/>
      <c r="AL203" s="469"/>
      <c r="AM203" s="469"/>
      <c r="AN203" s="469"/>
      <c r="AO203" s="469"/>
      <c r="AP203" s="469"/>
      <c r="AQ203" s="469"/>
      <c r="AR203" s="469"/>
      <c r="AS203" s="469"/>
      <c r="AT203" s="469"/>
      <c r="AU203" s="469"/>
      <c r="AV203" s="469"/>
      <c r="AW203" s="469"/>
      <c r="AX203" s="469"/>
      <c r="AY203" s="469"/>
      <c r="AZ203" s="469"/>
      <c r="BA203" s="469"/>
      <c r="BB203" s="469"/>
      <c r="BC203" s="469"/>
      <c r="BD203" s="469"/>
      <c r="BE203" s="469"/>
      <c r="BF203" s="469"/>
      <c r="BG203" s="469"/>
      <c r="BH203" s="469"/>
      <c r="BI203" s="469"/>
      <c r="BJ203" s="469"/>
    </row>
    <row r="204" spans="1:62" ht="16.5" customHeight="1" x14ac:dyDescent="0.25">
      <c r="A204" s="8"/>
      <c r="D204" s="469" t="s">
        <v>201</v>
      </c>
      <c r="E204" s="469"/>
      <c r="F204" s="469"/>
      <c r="G204" s="469"/>
      <c r="H204" s="469"/>
      <c r="I204" s="469"/>
      <c r="J204" s="469"/>
      <c r="K204" s="469"/>
      <c r="L204" s="469"/>
      <c r="M204" s="469"/>
      <c r="N204" s="469"/>
      <c r="O204" s="469"/>
      <c r="P204" s="469"/>
      <c r="Q204" s="469"/>
      <c r="R204" s="469"/>
      <c r="S204" s="469"/>
      <c r="T204" s="469"/>
      <c r="U204" s="469"/>
      <c r="V204" s="469"/>
      <c r="W204" s="469"/>
      <c r="X204" s="469"/>
      <c r="Y204" s="469"/>
      <c r="Z204" s="469"/>
      <c r="AA204" s="469"/>
      <c r="AB204" s="469"/>
      <c r="AC204" s="469"/>
      <c r="AD204" s="469"/>
      <c r="AE204" s="469"/>
      <c r="AF204" s="469"/>
      <c r="AG204" s="469"/>
      <c r="AH204" s="469"/>
      <c r="AI204" s="469"/>
      <c r="AJ204" s="469"/>
      <c r="AK204" s="469"/>
      <c r="AL204" s="469"/>
      <c r="AM204" s="469"/>
      <c r="AN204" s="469"/>
      <c r="AO204" s="469"/>
      <c r="AP204" s="469"/>
      <c r="AQ204" s="469"/>
      <c r="AR204" s="469"/>
      <c r="AS204" s="469"/>
      <c r="AT204" s="469"/>
      <c r="AU204" s="469"/>
      <c r="AV204" s="469"/>
      <c r="AW204" s="469"/>
      <c r="AX204" s="469"/>
      <c r="AY204" s="469"/>
      <c r="AZ204" s="469"/>
      <c r="BA204" s="469"/>
      <c r="BB204" s="469"/>
      <c r="BC204" s="469"/>
      <c r="BD204" s="469"/>
      <c r="BE204" s="469"/>
      <c r="BF204" s="469"/>
      <c r="BG204" s="469"/>
      <c r="BH204" s="469"/>
      <c r="BI204" s="469"/>
      <c r="BJ204" s="469"/>
    </row>
    <row r="205" spans="1:62" ht="13.5" customHeight="1" x14ac:dyDescent="0.25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1:62" ht="28.35" customHeight="1" x14ac:dyDescent="0.25">
      <c r="D206" s="466" t="s">
        <v>184</v>
      </c>
      <c r="E206" s="467"/>
      <c r="F206" s="467"/>
      <c r="G206" s="467"/>
      <c r="H206" s="467"/>
      <c r="I206" s="467"/>
      <c r="J206" s="467"/>
      <c r="K206" s="467"/>
      <c r="L206" s="467"/>
      <c r="M206" s="467"/>
      <c r="N206" s="467"/>
      <c r="O206" s="467"/>
      <c r="P206" s="467"/>
      <c r="Q206" s="467"/>
      <c r="R206" s="467"/>
      <c r="S206" s="467"/>
      <c r="T206" s="467"/>
      <c r="U206" s="467"/>
      <c r="V206" s="467"/>
      <c r="W206" s="467"/>
      <c r="X206" s="467"/>
      <c r="Y206" s="411" t="s">
        <v>202</v>
      </c>
      <c r="Z206" s="411"/>
      <c r="AA206" s="411"/>
      <c r="AB206" s="411"/>
      <c r="AC206" s="411"/>
      <c r="AD206" s="411"/>
      <c r="AE206" s="411"/>
      <c r="AF206" s="411"/>
      <c r="AG206" s="411"/>
      <c r="AH206" s="411" t="s">
        <v>185</v>
      </c>
      <c r="AI206" s="411"/>
      <c r="AJ206" s="411"/>
      <c r="AK206" s="411"/>
      <c r="AL206" s="411"/>
      <c r="AM206" s="411"/>
      <c r="AN206" s="411"/>
      <c r="AO206" s="411"/>
      <c r="AP206" s="411"/>
      <c r="AQ206" s="411"/>
      <c r="AR206" s="411"/>
      <c r="AS206" s="411"/>
      <c r="AT206" s="404" t="s">
        <v>9</v>
      </c>
      <c r="AU206" s="405"/>
      <c r="AV206" s="405"/>
      <c r="AW206" s="405"/>
      <c r="AX206" s="405"/>
      <c r="AY206" s="406"/>
      <c r="AZ206" s="470" t="s">
        <v>203</v>
      </c>
      <c r="BA206" s="470"/>
      <c r="BB206" s="470"/>
      <c r="BC206" s="470"/>
      <c r="BD206" s="470"/>
      <c r="BE206" s="470"/>
      <c r="BF206" s="470"/>
      <c r="BG206" s="470"/>
      <c r="BH206" s="470"/>
      <c r="BI206" s="470"/>
      <c r="BJ206" s="470"/>
    </row>
    <row r="207" spans="1:62" ht="19.7" customHeight="1" x14ac:dyDescent="0.25">
      <c r="A207" s="151"/>
      <c r="D207" s="472" t="s">
        <v>204</v>
      </c>
      <c r="E207" s="473"/>
      <c r="F207" s="473"/>
      <c r="G207" s="473"/>
      <c r="H207" s="473"/>
      <c r="I207" s="473"/>
      <c r="J207" s="473"/>
      <c r="K207" s="473"/>
      <c r="L207" s="473"/>
      <c r="M207" s="473"/>
      <c r="N207" s="473"/>
      <c r="O207" s="473"/>
      <c r="P207" s="473"/>
      <c r="Q207" s="473"/>
      <c r="R207" s="473"/>
      <c r="S207" s="473"/>
      <c r="T207" s="473"/>
      <c r="U207" s="473"/>
      <c r="V207" s="473"/>
      <c r="W207" s="473"/>
      <c r="X207" s="473"/>
      <c r="Y207" s="410" t="s">
        <v>205</v>
      </c>
      <c r="Z207" s="410"/>
      <c r="AA207" s="410"/>
      <c r="AB207" s="410"/>
      <c r="AC207" s="410"/>
      <c r="AD207" s="410"/>
      <c r="AE207" s="410"/>
      <c r="AF207" s="410"/>
      <c r="AG207" s="410"/>
      <c r="AH207" s="410" t="s">
        <v>407</v>
      </c>
      <c r="AI207" s="410"/>
      <c r="AJ207" s="410"/>
      <c r="AK207" s="410"/>
      <c r="AL207" s="410"/>
      <c r="AM207" s="410"/>
      <c r="AN207" s="410"/>
      <c r="AO207" s="410"/>
      <c r="AP207" s="410"/>
      <c r="AQ207" s="410"/>
      <c r="AR207" s="410"/>
      <c r="AS207" s="410"/>
      <c r="AT207" s="407">
        <v>46661</v>
      </c>
      <c r="AU207" s="408"/>
      <c r="AV207" s="408"/>
      <c r="AW207" s="408"/>
      <c r="AX207" s="408"/>
      <c r="AY207" s="409"/>
      <c r="AZ207" s="474" t="s">
        <v>408</v>
      </c>
      <c r="BA207" s="474"/>
      <c r="BB207" s="474"/>
      <c r="BC207" s="474"/>
      <c r="BD207" s="474"/>
      <c r="BE207" s="474"/>
      <c r="BF207" s="474"/>
      <c r="BG207" s="474"/>
      <c r="BH207" s="474"/>
      <c r="BI207" s="474"/>
      <c r="BJ207" s="474"/>
    </row>
    <row r="208" spans="1:62" ht="19.7" customHeight="1" x14ac:dyDescent="0.25">
      <c r="D208" s="472" t="s">
        <v>206</v>
      </c>
      <c r="E208" s="473"/>
      <c r="F208" s="473"/>
      <c r="G208" s="473"/>
      <c r="H208" s="473"/>
      <c r="I208" s="473"/>
      <c r="J208" s="473"/>
      <c r="K208" s="473"/>
      <c r="L208" s="473"/>
      <c r="M208" s="473"/>
      <c r="N208" s="473"/>
      <c r="O208" s="473"/>
      <c r="P208" s="473"/>
      <c r="Q208" s="473"/>
      <c r="R208" s="473"/>
      <c r="S208" s="473"/>
      <c r="T208" s="473"/>
      <c r="U208" s="473"/>
      <c r="V208" s="473"/>
      <c r="W208" s="473"/>
      <c r="X208" s="473"/>
      <c r="Y208" s="410" t="s">
        <v>205</v>
      </c>
      <c r="Z208" s="410"/>
      <c r="AA208" s="410"/>
      <c r="AB208" s="410"/>
      <c r="AC208" s="410"/>
      <c r="AD208" s="410"/>
      <c r="AE208" s="410"/>
      <c r="AF208" s="410"/>
      <c r="AG208" s="410"/>
      <c r="AH208" s="410" t="s">
        <v>207</v>
      </c>
      <c r="AI208" s="410"/>
      <c r="AJ208" s="410"/>
      <c r="AK208" s="410"/>
      <c r="AL208" s="410"/>
      <c r="AM208" s="410"/>
      <c r="AN208" s="410"/>
      <c r="AO208" s="410"/>
      <c r="AP208" s="410"/>
      <c r="AQ208" s="410"/>
      <c r="AR208" s="410"/>
      <c r="AS208" s="410"/>
      <c r="AT208" s="407">
        <v>45992</v>
      </c>
      <c r="AU208" s="408"/>
      <c r="AV208" s="408"/>
      <c r="AW208" s="408"/>
      <c r="AX208" s="408"/>
      <c r="AY208" s="409"/>
      <c r="AZ208" s="475" t="s">
        <v>208</v>
      </c>
      <c r="BA208" s="476"/>
      <c r="BB208" s="476"/>
      <c r="BC208" s="476"/>
      <c r="BD208" s="476"/>
      <c r="BE208" s="476"/>
      <c r="BF208" s="476"/>
      <c r="BG208" s="476"/>
      <c r="BH208" s="476"/>
      <c r="BI208" s="476"/>
      <c r="BJ208" s="477"/>
    </row>
    <row r="209" spans="1:62" ht="48.75" customHeight="1" x14ac:dyDescent="0.25">
      <c r="D209" s="472" t="s">
        <v>209</v>
      </c>
      <c r="E209" s="473"/>
      <c r="F209" s="473"/>
      <c r="G209" s="473"/>
      <c r="H209" s="473"/>
      <c r="I209" s="473"/>
      <c r="J209" s="473"/>
      <c r="K209" s="473"/>
      <c r="L209" s="473"/>
      <c r="M209" s="473"/>
      <c r="N209" s="473"/>
      <c r="O209" s="473"/>
      <c r="P209" s="473"/>
      <c r="Q209" s="473"/>
      <c r="R209" s="473"/>
      <c r="S209" s="473"/>
      <c r="T209" s="473"/>
      <c r="U209" s="473"/>
      <c r="V209" s="473"/>
      <c r="W209" s="473"/>
      <c r="X209" s="473"/>
      <c r="Y209" s="410" t="s">
        <v>210</v>
      </c>
      <c r="Z209" s="410"/>
      <c r="AA209" s="410"/>
      <c r="AB209" s="410"/>
      <c r="AC209" s="410"/>
      <c r="AD209" s="410"/>
      <c r="AE209" s="410"/>
      <c r="AF209" s="410"/>
      <c r="AG209" s="410"/>
      <c r="AH209" s="410" t="s">
        <v>211</v>
      </c>
      <c r="AI209" s="410"/>
      <c r="AJ209" s="410"/>
      <c r="AK209" s="410"/>
      <c r="AL209" s="410"/>
      <c r="AM209" s="410"/>
      <c r="AN209" s="410"/>
      <c r="AO209" s="410"/>
      <c r="AP209" s="410"/>
      <c r="AQ209" s="410"/>
      <c r="AR209" s="410"/>
      <c r="AS209" s="410"/>
      <c r="AT209" s="407">
        <v>45383</v>
      </c>
      <c r="AU209" s="408"/>
      <c r="AV209" s="408"/>
      <c r="AW209" s="408"/>
      <c r="AX209" s="408"/>
      <c r="AY209" s="409"/>
      <c r="AZ209" s="474" t="s">
        <v>212</v>
      </c>
      <c r="BA209" s="474"/>
      <c r="BB209" s="474"/>
      <c r="BC209" s="474"/>
      <c r="BD209" s="474"/>
      <c r="BE209" s="474"/>
      <c r="BF209" s="474"/>
      <c r="BG209" s="474"/>
      <c r="BH209" s="474"/>
      <c r="BI209" s="474"/>
      <c r="BJ209" s="474"/>
    </row>
    <row r="210" spans="1:62" ht="48.75" customHeight="1" x14ac:dyDescent="0.25">
      <c r="D210" s="472" t="s">
        <v>213</v>
      </c>
      <c r="E210" s="473"/>
      <c r="F210" s="473"/>
      <c r="G210" s="473"/>
      <c r="H210" s="473"/>
      <c r="I210" s="473"/>
      <c r="J210" s="473"/>
      <c r="K210" s="473"/>
      <c r="L210" s="473"/>
      <c r="M210" s="473"/>
      <c r="N210" s="473"/>
      <c r="O210" s="473"/>
      <c r="P210" s="473"/>
      <c r="Q210" s="473"/>
      <c r="R210" s="473"/>
      <c r="S210" s="473"/>
      <c r="T210" s="473"/>
      <c r="U210" s="473"/>
      <c r="V210" s="473"/>
      <c r="W210" s="473"/>
      <c r="X210" s="473"/>
      <c r="Y210" s="410" t="s">
        <v>210</v>
      </c>
      <c r="Z210" s="410"/>
      <c r="AA210" s="410"/>
      <c r="AB210" s="410"/>
      <c r="AC210" s="410"/>
      <c r="AD210" s="410"/>
      <c r="AE210" s="410"/>
      <c r="AF210" s="410"/>
      <c r="AG210" s="410"/>
      <c r="AH210" s="410" t="s">
        <v>214</v>
      </c>
      <c r="AI210" s="410"/>
      <c r="AJ210" s="410"/>
      <c r="AK210" s="410"/>
      <c r="AL210" s="410"/>
      <c r="AM210" s="410"/>
      <c r="AN210" s="410"/>
      <c r="AO210" s="410"/>
      <c r="AP210" s="410"/>
      <c r="AQ210" s="410"/>
      <c r="AR210" s="410"/>
      <c r="AS210" s="410"/>
      <c r="AT210" s="407">
        <v>45413</v>
      </c>
      <c r="AU210" s="408"/>
      <c r="AV210" s="408"/>
      <c r="AW210" s="408"/>
      <c r="AX210" s="408"/>
      <c r="AY210" s="409"/>
      <c r="AZ210" s="474" t="s">
        <v>215</v>
      </c>
      <c r="BA210" s="474"/>
      <c r="BB210" s="474"/>
      <c r="BC210" s="474"/>
      <c r="BD210" s="474"/>
      <c r="BE210" s="474"/>
      <c r="BF210" s="474"/>
      <c r="BG210" s="474"/>
      <c r="BH210" s="474"/>
      <c r="BI210" s="474"/>
      <c r="BJ210" s="474"/>
    </row>
    <row r="211" spans="1:62" ht="48.75" customHeight="1" x14ac:dyDescent="0.25">
      <c r="A211" s="8"/>
      <c r="D211" s="472" t="s">
        <v>216</v>
      </c>
      <c r="E211" s="473"/>
      <c r="F211" s="473"/>
      <c r="G211" s="473"/>
      <c r="H211" s="473"/>
      <c r="I211" s="473"/>
      <c r="J211" s="473"/>
      <c r="K211" s="473"/>
      <c r="L211" s="473"/>
      <c r="M211" s="473"/>
      <c r="N211" s="473"/>
      <c r="O211" s="473"/>
      <c r="P211" s="473"/>
      <c r="Q211" s="473"/>
      <c r="R211" s="473"/>
      <c r="S211" s="473"/>
      <c r="T211" s="473"/>
      <c r="U211" s="473"/>
      <c r="V211" s="473"/>
      <c r="W211" s="473"/>
      <c r="X211" s="473"/>
      <c r="Y211" s="410" t="s">
        <v>217</v>
      </c>
      <c r="Z211" s="410"/>
      <c r="AA211" s="410"/>
      <c r="AB211" s="410"/>
      <c r="AC211" s="410"/>
      <c r="AD211" s="410"/>
      <c r="AE211" s="410"/>
      <c r="AF211" s="410"/>
      <c r="AG211" s="410"/>
      <c r="AH211" s="410" t="s">
        <v>218</v>
      </c>
      <c r="AI211" s="410"/>
      <c r="AJ211" s="410"/>
      <c r="AK211" s="410"/>
      <c r="AL211" s="410"/>
      <c r="AM211" s="410"/>
      <c r="AN211" s="410"/>
      <c r="AO211" s="410"/>
      <c r="AP211" s="410"/>
      <c r="AQ211" s="410"/>
      <c r="AR211" s="410"/>
      <c r="AS211" s="410"/>
      <c r="AT211" s="407">
        <v>45444</v>
      </c>
      <c r="AU211" s="408"/>
      <c r="AV211" s="408"/>
      <c r="AW211" s="408"/>
      <c r="AX211" s="408"/>
      <c r="AY211" s="409"/>
      <c r="AZ211" s="478" t="s">
        <v>219</v>
      </c>
      <c r="BA211" s="478"/>
      <c r="BB211" s="478"/>
      <c r="BC211" s="478"/>
      <c r="BD211" s="478"/>
      <c r="BE211" s="478"/>
      <c r="BF211" s="478"/>
      <c r="BG211" s="478"/>
      <c r="BH211" s="478"/>
      <c r="BI211" s="478"/>
      <c r="BJ211" s="478"/>
    </row>
    <row r="212" spans="1:62" ht="48.75" customHeight="1" x14ac:dyDescent="0.25">
      <c r="A212" s="8"/>
      <c r="D212" s="472" t="s">
        <v>220</v>
      </c>
      <c r="E212" s="473"/>
      <c r="F212" s="473"/>
      <c r="G212" s="473"/>
      <c r="H212" s="473"/>
      <c r="I212" s="473"/>
      <c r="J212" s="473"/>
      <c r="K212" s="473"/>
      <c r="L212" s="473"/>
      <c r="M212" s="473"/>
      <c r="N212" s="473"/>
      <c r="O212" s="473"/>
      <c r="P212" s="473"/>
      <c r="Q212" s="473"/>
      <c r="R212" s="473"/>
      <c r="S212" s="473"/>
      <c r="T212" s="473"/>
      <c r="U212" s="473"/>
      <c r="V212" s="473"/>
      <c r="W212" s="473"/>
      <c r="X212" s="473"/>
      <c r="Y212" s="410" t="s">
        <v>217</v>
      </c>
      <c r="Z212" s="410"/>
      <c r="AA212" s="410"/>
      <c r="AB212" s="410"/>
      <c r="AC212" s="410"/>
      <c r="AD212" s="410"/>
      <c r="AE212" s="410"/>
      <c r="AF212" s="410"/>
      <c r="AG212" s="410"/>
      <c r="AH212" s="410" t="s">
        <v>221</v>
      </c>
      <c r="AI212" s="410"/>
      <c r="AJ212" s="410"/>
      <c r="AK212" s="410"/>
      <c r="AL212" s="410"/>
      <c r="AM212" s="410"/>
      <c r="AN212" s="410"/>
      <c r="AO212" s="410"/>
      <c r="AP212" s="410"/>
      <c r="AQ212" s="410"/>
      <c r="AR212" s="410"/>
      <c r="AS212" s="410"/>
      <c r="AT212" s="479" t="s">
        <v>221</v>
      </c>
      <c r="AU212" s="480"/>
      <c r="AV212" s="480"/>
      <c r="AW212" s="480"/>
      <c r="AX212" s="480"/>
      <c r="AY212" s="481"/>
      <c r="AZ212" s="478" t="s">
        <v>221</v>
      </c>
      <c r="BA212" s="478"/>
      <c r="BB212" s="478"/>
      <c r="BC212" s="478"/>
      <c r="BD212" s="478"/>
      <c r="BE212" s="478"/>
      <c r="BF212" s="478"/>
      <c r="BG212" s="478"/>
      <c r="BH212" s="478"/>
      <c r="BI212" s="478"/>
      <c r="BJ212" s="478"/>
    </row>
    <row r="213" spans="1:62" ht="30" customHeight="1" x14ac:dyDescent="0.25">
      <c r="A213" s="8"/>
      <c r="D213" s="472" t="s">
        <v>222</v>
      </c>
      <c r="E213" s="473"/>
      <c r="F213" s="473"/>
      <c r="G213" s="473"/>
      <c r="H213" s="473"/>
      <c r="I213" s="473"/>
      <c r="J213" s="473"/>
      <c r="K213" s="473"/>
      <c r="L213" s="473"/>
      <c r="M213" s="473"/>
      <c r="N213" s="473"/>
      <c r="O213" s="473"/>
      <c r="P213" s="473"/>
      <c r="Q213" s="473"/>
      <c r="R213" s="473"/>
      <c r="S213" s="473"/>
      <c r="T213" s="473"/>
      <c r="U213" s="473"/>
      <c r="V213" s="473"/>
      <c r="W213" s="473"/>
      <c r="X213" s="473"/>
      <c r="Y213" s="410" t="s">
        <v>217</v>
      </c>
      <c r="Z213" s="410"/>
      <c r="AA213" s="410"/>
      <c r="AB213" s="410"/>
      <c r="AC213" s="410"/>
      <c r="AD213" s="410"/>
      <c r="AE213" s="410"/>
      <c r="AF213" s="410"/>
      <c r="AG213" s="410"/>
      <c r="AH213" s="410" t="s">
        <v>223</v>
      </c>
      <c r="AI213" s="410"/>
      <c r="AJ213" s="410"/>
      <c r="AK213" s="410"/>
      <c r="AL213" s="410"/>
      <c r="AM213" s="410"/>
      <c r="AN213" s="410"/>
      <c r="AO213" s="410"/>
      <c r="AP213" s="410"/>
      <c r="AQ213" s="410"/>
      <c r="AR213" s="410"/>
      <c r="AS213" s="410"/>
      <c r="AT213" s="407">
        <v>45474</v>
      </c>
      <c r="AU213" s="408"/>
      <c r="AV213" s="408"/>
      <c r="AW213" s="408"/>
      <c r="AX213" s="408"/>
      <c r="AY213" s="409"/>
      <c r="AZ213" s="478" t="s">
        <v>224</v>
      </c>
      <c r="BA213" s="478"/>
      <c r="BB213" s="478"/>
      <c r="BC213" s="478"/>
      <c r="BD213" s="478"/>
      <c r="BE213" s="478"/>
      <c r="BF213" s="478"/>
      <c r="BG213" s="478"/>
      <c r="BH213" s="478"/>
      <c r="BI213" s="478"/>
      <c r="BJ213" s="478"/>
    </row>
    <row r="214" spans="1:62" ht="19.7" customHeight="1" x14ac:dyDescent="0.25">
      <c r="A214" s="8"/>
      <c r="D214" s="472" t="s">
        <v>225</v>
      </c>
      <c r="E214" s="473"/>
      <c r="F214" s="473"/>
      <c r="G214" s="473"/>
      <c r="H214" s="473"/>
      <c r="I214" s="473"/>
      <c r="J214" s="473"/>
      <c r="K214" s="473"/>
      <c r="L214" s="473"/>
      <c r="M214" s="473"/>
      <c r="N214" s="473"/>
      <c r="O214" s="473"/>
      <c r="P214" s="473"/>
      <c r="Q214" s="473"/>
      <c r="R214" s="473"/>
      <c r="S214" s="473"/>
      <c r="T214" s="473"/>
      <c r="U214" s="473"/>
      <c r="V214" s="473"/>
      <c r="W214" s="473"/>
      <c r="X214" s="473"/>
      <c r="Y214" s="410" t="s">
        <v>217</v>
      </c>
      <c r="Z214" s="410"/>
      <c r="AA214" s="410"/>
      <c r="AB214" s="410"/>
      <c r="AC214" s="410"/>
      <c r="AD214" s="410"/>
      <c r="AE214" s="410"/>
      <c r="AF214" s="410"/>
      <c r="AG214" s="410"/>
      <c r="AH214" s="410" t="s">
        <v>226</v>
      </c>
      <c r="AI214" s="410"/>
      <c r="AJ214" s="410"/>
      <c r="AK214" s="410"/>
      <c r="AL214" s="410"/>
      <c r="AM214" s="410"/>
      <c r="AN214" s="410"/>
      <c r="AO214" s="410"/>
      <c r="AP214" s="410"/>
      <c r="AQ214" s="410"/>
      <c r="AR214" s="410"/>
      <c r="AS214" s="410"/>
      <c r="AT214" s="407">
        <v>45931</v>
      </c>
      <c r="AU214" s="408"/>
      <c r="AV214" s="408"/>
      <c r="AW214" s="408"/>
      <c r="AX214" s="408"/>
      <c r="AY214" s="409"/>
      <c r="AZ214" s="478" t="s">
        <v>221</v>
      </c>
      <c r="BA214" s="478"/>
      <c r="BB214" s="478"/>
      <c r="BC214" s="478"/>
      <c r="BD214" s="478"/>
      <c r="BE214" s="478"/>
      <c r="BF214" s="478"/>
      <c r="BG214" s="478"/>
      <c r="BH214" s="478"/>
      <c r="BI214" s="478"/>
      <c r="BJ214" s="478"/>
    </row>
    <row r="215" spans="1:62" ht="19.7" customHeight="1" x14ac:dyDescent="0.25">
      <c r="A215" s="8"/>
      <c r="D215" s="472" t="s">
        <v>227</v>
      </c>
      <c r="E215" s="473"/>
      <c r="F215" s="473"/>
      <c r="G215" s="473"/>
      <c r="H215" s="473"/>
      <c r="I215" s="473"/>
      <c r="J215" s="473"/>
      <c r="K215" s="473"/>
      <c r="L215" s="473"/>
      <c r="M215" s="473"/>
      <c r="N215" s="473"/>
      <c r="O215" s="473"/>
      <c r="P215" s="473"/>
      <c r="Q215" s="473"/>
      <c r="R215" s="473"/>
      <c r="S215" s="473"/>
      <c r="T215" s="473"/>
      <c r="U215" s="473"/>
      <c r="V215" s="473"/>
      <c r="W215" s="473"/>
      <c r="X215" s="473"/>
      <c r="Y215" s="410" t="s">
        <v>217</v>
      </c>
      <c r="Z215" s="410"/>
      <c r="AA215" s="410"/>
      <c r="AB215" s="410"/>
      <c r="AC215" s="410"/>
      <c r="AD215" s="410"/>
      <c r="AE215" s="410"/>
      <c r="AF215" s="410"/>
      <c r="AG215" s="410"/>
      <c r="AH215" s="410" t="s">
        <v>228</v>
      </c>
      <c r="AI215" s="410"/>
      <c r="AJ215" s="410"/>
      <c r="AK215" s="410"/>
      <c r="AL215" s="410"/>
      <c r="AM215" s="410"/>
      <c r="AN215" s="410"/>
      <c r="AO215" s="410"/>
      <c r="AP215" s="410"/>
      <c r="AQ215" s="410"/>
      <c r="AR215" s="410"/>
      <c r="AS215" s="410"/>
      <c r="AT215" s="407">
        <v>45839</v>
      </c>
      <c r="AU215" s="408"/>
      <c r="AV215" s="408"/>
      <c r="AW215" s="408"/>
      <c r="AX215" s="408"/>
      <c r="AY215" s="409"/>
      <c r="AZ215" s="478" t="s">
        <v>221</v>
      </c>
      <c r="BA215" s="478"/>
      <c r="BB215" s="478"/>
      <c r="BC215" s="478"/>
      <c r="BD215" s="478"/>
      <c r="BE215" s="478"/>
      <c r="BF215" s="478"/>
      <c r="BG215" s="478"/>
      <c r="BH215" s="478"/>
      <c r="BI215" s="478"/>
      <c r="BJ215" s="478"/>
    </row>
    <row r="216" spans="1:62" ht="19.7" customHeight="1" x14ac:dyDescent="0.25">
      <c r="A216" s="8"/>
      <c r="D216" s="472" t="s">
        <v>229</v>
      </c>
      <c r="E216" s="473"/>
      <c r="F216" s="473"/>
      <c r="G216" s="473"/>
      <c r="H216" s="473"/>
      <c r="I216" s="473"/>
      <c r="J216" s="473"/>
      <c r="K216" s="473"/>
      <c r="L216" s="473"/>
      <c r="M216" s="473"/>
      <c r="N216" s="473"/>
      <c r="O216" s="473"/>
      <c r="P216" s="473"/>
      <c r="Q216" s="473"/>
      <c r="R216" s="473"/>
      <c r="S216" s="473"/>
      <c r="T216" s="473"/>
      <c r="U216" s="473"/>
      <c r="V216" s="473"/>
      <c r="W216" s="473"/>
      <c r="X216" s="473"/>
      <c r="Y216" s="410" t="s">
        <v>217</v>
      </c>
      <c r="Z216" s="410"/>
      <c r="AA216" s="410"/>
      <c r="AB216" s="410"/>
      <c r="AC216" s="410"/>
      <c r="AD216" s="410"/>
      <c r="AE216" s="410"/>
      <c r="AF216" s="410"/>
      <c r="AG216" s="410"/>
      <c r="AH216" s="410" t="s">
        <v>393</v>
      </c>
      <c r="AI216" s="410"/>
      <c r="AJ216" s="410"/>
      <c r="AK216" s="410"/>
      <c r="AL216" s="410"/>
      <c r="AM216" s="410"/>
      <c r="AN216" s="410"/>
      <c r="AO216" s="410"/>
      <c r="AP216" s="410"/>
      <c r="AQ216" s="410"/>
      <c r="AR216" s="410"/>
      <c r="AS216" s="410"/>
      <c r="AT216" s="407">
        <v>45747</v>
      </c>
      <c r="AU216" s="408"/>
      <c r="AV216" s="408"/>
      <c r="AW216" s="408"/>
      <c r="AX216" s="408"/>
      <c r="AY216" s="409"/>
      <c r="AZ216" s="478" t="s">
        <v>221</v>
      </c>
      <c r="BA216" s="478"/>
      <c r="BB216" s="478"/>
      <c r="BC216" s="478"/>
      <c r="BD216" s="478"/>
      <c r="BE216" s="478"/>
      <c r="BF216" s="478"/>
      <c r="BG216" s="478"/>
      <c r="BH216" s="478"/>
      <c r="BI216" s="478"/>
      <c r="BJ216" s="478"/>
    </row>
    <row r="217" spans="1:62" ht="19.7" customHeight="1" x14ac:dyDescent="0.25">
      <c r="A217" s="8"/>
      <c r="D217" s="472" t="s">
        <v>230</v>
      </c>
      <c r="E217" s="473"/>
      <c r="F217" s="473"/>
      <c r="G217" s="473"/>
      <c r="H217" s="473"/>
      <c r="I217" s="473"/>
      <c r="J217" s="473"/>
      <c r="K217" s="473"/>
      <c r="L217" s="473"/>
      <c r="M217" s="473"/>
      <c r="N217" s="473"/>
      <c r="O217" s="473"/>
      <c r="P217" s="473"/>
      <c r="Q217" s="473"/>
      <c r="R217" s="473"/>
      <c r="S217" s="473"/>
      <c r="T217" s="473"/>
      <c r="U217" s="473"/>
      <c r="V217" s="473"/>
      <c r="W217" s="473"/>
      <c r="X217" s="473"/>
      <c r="Y217" s="410" t="s">
        <v>217</v>
      </c>
      <c r="Z217" s="410"/>
      <c r="AA217" s="410"/>
      <c r="AB217" s="410"/>
      <c r="AC217" s="410"/>
      <c r="AD217" s="410"/>
      <c r="AE217" s="410"/>
      <c r="AF217" s="410"/>
      <c r="AG217" s="410"/>
      <c r="AH217" s="410" t="s">
        <v>394</v>
      </c>
      <c r="AI217" s="410"/>
      <c r="AJ217" s="410"/>
      <c r="AK217" s="410"/>
      <c r="AL217" s="410"/>
      <c r="AM217" s="410"/>
      <c r="AN217" s="410"/>
      <c r="AO217" s="410"/>
      <c r="AP217" s="410"/>
      <c r="AQ217" s="410"/>
      <c r="AR217" s="410"/>
      <c r="AS217" s="410"/>
      <c r="AT217" s="407">
        <v>46753</v>
      </c>
      <c r="AU217" s="408"/>
      <c r="AV217" s="408"/>
      <c r="AW217" s="408"/>
      <c r="AX217" s="408"/>
      <c r="AY217" s="409"/>
      <c r="AZ217" s="478" t="s">
        <v>221</v>
      </c>
      <c r="BA217" s="478"/>
      <c r="BB217" s="478"/>
      <c r="BC217" s="478"/>
      <c r="BD217" s="478"/>
      <c r="BE217" s="478"/>
      <c r="BF217" s="478"/>
      <c r="BG217" s="478"/>
      <c r="BH217" s="478"/>
      <c r="BI217" s="478"/>
      <c r="BJ217" s="478"/>
    </row>
    <row r="218" spans="1:62" ht="19.7" customHeight="1" x14ac:dyDescent="0.25">
      <c r="A218" s="8"/>
      <c r="D218" s="472" t="s">
        <v>231</v>
      </c>
      <c r="E218" s="473"/>
      <c r="F218" s="473"/>
      <c r="G218" s="473"/>
      <c r="H218" s="473"/>
      <c r="I218" s="473"/>
      <c r="J218" s="473"/>
      <c r="K218" s="473"/>
      <c r="L218" s="473"/>
      <c r="M218" s="473"/>
      <c r="N218" s="473"/>
      <c r="O218" s="473"/>
      <c r="P218" s="473"/>
      <c r="Q218" s="473"/>
      <c r="R218" s="473"/>
      <c r="S218" s="473"/>
      <c r="T218" s="473"/>
      <c r="U218" s="473"/>
      <c r="V218" s="473"/>
      <c r="W218" s="473"/>
      <c r="X218" s="473"/>
      <c r="Y218" s="410" t="s">
        <v>217</v>
      </c>
      <c r="Z218" s="410"/>
      <c r="AA218" s="410"/>
      <c r="AB218" s="410"/>
      <c r="AC218" s="410"/>
      <c r="AD218" s="410"/>
      <c r="AE218" s="410"/>
      <c r="AF218" s="410"/>
      <c r="AG218" s="410"/>
      <c r="AH218" s="410" t="s">
        <v>395</v>
      </c>
      <c r="AI218" s="410"/>
      <c r="AJ218" s="410"/>
      <c r="AK218" s="410"/>
      <c r="AL218" s="410"/>
      <c r="AM218" s="410"/>
      <c r="AN218" s="410"/>
      <c r="AO218" s="410"/>
      <c r="AP218" s="410"/>
      <c r="AQ218" s="410"/>
      <c r="AR218" s="410"/>
      <c r="AS218" s="410"/>
      <c r="AT218" s="407">
        <v>46753</v>
      </c>
      <c r="AU218" s="408"/>
      <c r="AV218" s="408"/>
      <c r="AW218" s="408"/>
      <c r="AX218" s="408"/>
      <c r="AY218" s="409"/>
      <c r="AZ218" s="478" t="s">
        <v>221</v>
      </c>
      <c r="BA218" s="478"/>
      <c r="BB218" s="478"/>
      <c r="BC218" s="478"/>
      <c r="BD218" s="478"/>
      <c r="BE218" s="478"/>
      <c r="BF218" s="478"/>
      <c r="BG218" s="478"/>
      <c r="BH218" s="478"/>
      <c r="BI218" s="478"/>
      <c r="BJ218" s="478"/>
    </row>
    <row r="219" spans="1:62" ht="19.7" customHeight="1" x14ac:dyDescent="0.25">
      <c r="A219" s="8"/>
      <c r="D219" s="472" t="s">
        <v>232</v>
      </c>
      <c r="E219" s="473"/>
      <c r="F219" s="473"/>
      <c r="G219" s="473"/>
      <c r="H219" s="473"/>
      <c r="I219" s="473"/>
      <c r="J219" s="473"/>
      <c r="K219" s="473"/>
      <c r="L219" s="473"/>
      <c r="M219" s="473"/>
      <c r="N219" s="473"/>
      <c r="O219" s="473"/>
      <c r="P219" s="473"/>
      <c r="Q219" s="473"/>
      <c r="R219" s="473"/>
      <c r="S219" s="473"/>
      <c r="T219" s="473"/>
      <c r="U219" s="473"/>
      <c r="V219" s="473"/>
      <c r="W219" s="473"/>
      <c r="X219" s="473"/>
      <c r="Y219" s="410" t="s">
        <v>217</v>
      </c>
      <c r="Z219" s="410"/>
      <c r="AA219" s="410"/>
      <c r="AB219" s="410"/>
      <c r="AC219" s="410"/>
      <c r="AD219" s="410"/>
      <c r="AE219" s="410"/>
      <c r="AF219" s="410"/>
      <c r="AG219" s="410"/>
      <c r="AH219" s="410" t="s">
        <v>233</v>
      </c>
      <c r="AI219" s="410"/>
      <c r="AJ219" s="410"/>
      <c r="AK219" s="410"/>
      <c r="AL219" s="410"/>
      <c r="AM219" s="410"/>
      <c r="AN219" s="410"/>
      <c r="AO219" s="410"/>
      <c r="AP219" s="410"/>
      <c r="AQ219" s="410"/>
      <c r="AR219" s="410"/>
      <c r="AS219" s="410"/>
      <c r="AT219" s="479">
        <v>46599</v>
      </c>
      <c r="AU219" s="480"/>
      <c r="AV219" s="480"/>
      <c r="AW219" s="480"/>
      <c r="AX219" s="480"/>
      <c r="AY219" s="481"/>
      <c r="AZ219" s="478" t="s">
        <v>221</v>
      </c>
      <c r="BA219" s="478"/>
      <c r="BB219" s="478"/>
      <c r="BC219" s="478"/>
      <c r="BD219" s="478"/>
      <c r="BE219" s="478"/>
      <c r="BF219" s="478"/>
      <c r="BG219" s="478"/>
      <c r="BH219" s="478"/>
      <c r="BI219" s="478"/>
      <c r="BJ219" s="478"/>
    </row>
    <row r="220" spans="1:62" ht="26.25" customHeight="1" x14ac:dyDescent="0.25">
      <c r="A220" s="8"/>
      <c r="D220" s="472" t="s">
        <v>234</v>
      </c>
      <c r="E220" s="473"/>
      <c r="F220" s="473"/>
      <c r="G220" s="473"/>
      <c r="H220" s="473"/>
      <c r="I220" s="473"/>
      <c r="J220" s="473"/>
      <c r="K220" s="473"/>
      <c r="L220" s="473"/>
      <c r="M220" s="473"/>
      <c r="N220" s="473"/>
      <c r="O220" s="473"/>
      <c r="P220" s="473"/>
      <c r="Q220" s="473"/>
      <c r="R220" s="473"/>
      <c r="S220" s="473"/>
      <c r="T220" s="473"/>
      <c r="U220" s="473"/>
      <c r="V220" s="473"/>
      <c r="W220" s="473"/>
      <c r="X220" s="473"/>
      <c r="Y220" s="410" t="s">
        <v>217</v>
      </c>
      <c r="Z220" s="410"/>
      <c r="AA220" s="410"/>
      <c r="AB220" s="410"/>
      <c r="AC220" s="410"/>
      <c r="AD220" s="410"/>
      <c r="AE220" s="410"/>
      <c r="AF220" s="410"/>
      <c r="AG220" s="410"/>
      <c r="AH220" s="410" t="s">
        <v>235</v>
      </c>
      <c r="AI220" s="410"/>
      <c r="AJ220" s="410"/>
      <c r="AK220" s="410"/>
      <c r="AL220" s="410"/>
      <c r="AM220" s="410"/>
      <c r="AN220" s="410"/>
      <c r="AO220" s="410"/>
      <c r="AP220" s="410"/>
      <c r="AQ220" s="410"/>
      <c r="AR220" s="410"/>
      <c r="AS220" s="410"/>
      <c r="AT220" s="407">
        <v>45413</v>
      </c>
      <c r="AU220" s="408"/>
      <c r="AV220" s="408"/>
      <c r="AW220" s="408"/>
      <c r="AX220" s="408"/>
      <c r="AY220" s="409"/>
      <c r="AZ220" s="478" t="s">
        <v>236</v>
      </c>
      <c r="BA220" s="478"/>
      <c r="BB220" s="478"/>
      <c r="BC220" s="478"/>
      <c r="BD220" s="478"/>
      <c r="BE220" s="478"/>
      <c r="BF220" s="478"/>
      <c r="BG220" s="478"/>
      <c r="BH220" s="478"/>
      <c r="BI220" s="478"/>
      <c r="BJ220" s="478"/>
    </row>
    <row r="221" spans="1:62" ht="19.7" customHeight="1" x14ac:dyDescent="0.25">
      <c r="A221" s="8"/>
      <c r="D221" s="472" t="s">
        <v>237</v>
      </c>
      <c r="E221" s="473"/>
      <c r="F221" s="473"/>
      <c r="G221" s="473"/>
      <c r="H221" s="473"/>
      <c r="I221" s="473"/>
      <c r="J221" s="473"/>
      <c r="K221" s="473"/>
      <c r="L221" s="473"/>
      <c r="M221" s="473"/>
      <c r="N221" s="473"/>
      <c r="O221" s="473"/>
      <c r="P221" s="473"/>
      <c r="Q221" s="473"/>
      <c r="R221" s="473"/>
      <c r="S221" s="473"/>
      <c r="T221" s="473"/>
      <c r="U221" s="473"/>
      <c r="V221" s="473"/>
      <c r="W221" s="473"/>
      <c r="X221" s="473"/>
      <c r="Y221" s="410" t="s">
        <v>238</v>
      </c>
      <c r="Z221" s="410"/>
      <c r="AA221" s="410"/>
      <c r="AB221" s="410"/>
      <c r="AC221" s="410"/>
      <c r="AD221" s="410"/>
      <c r="AE221" s="410"/>
      <c r="AF221" s="410"/>
      <c r="AG221" s="410"/>
      <c r="AH221" s="410">
        <v>31621022</v>
      </c>
      <c r="AI221" s="410"/>
      <c r="AJ221" s="410"/>
      <c r="AK221" s="410"/>
      <c r="AL221" s="410"/>
      <c r="AM221" s="410"/>
      <c r="AN221" s="410"/>
      <c r="AO221" s="410"/>
      <c r="AP221" s="410"/>
      <c r="AQ221" s="410"/>
      <c r="AR221" s="410"/>
      <c r="AS221" s="410"/>
      <c r="AT221" s="407">
        <v>45901</v>
      </c>
      <c r="AU221" s="408"/>
      <c r="AV221" s="408"/>
      <c r="AW221" s="408"/>
      <c r="AX221" s="408"/>
      <c r="AY221" s="409"/>
      <c r="AZ221" s="478" t="s">
        <v>239</v>
      </c>
      <c r="BA221" s="478"/>
      <c r="BB221" s="478"/>
      <c r="BC221" s="478"/>
      <c r="BD221" s="478"/>
      <c r="BE221" s="478"/>
      <c r="BF221" s="478"/>
      <c r="BG221" s="478"/>
      <c r="BH221" s="478"/>
      <c r="BI221" s="478"/>
      <c r="BJ221" s="478"/>
    </row>
    <row r="222" spans="1:62" ht="51.75" customHeight="1" x14ac:dyDescent="0.25">
      <c r="A222" s="8"/>
      <c r="D222" s="472" t="s">
        <v>240</v>
      </c>
      <c r="E222" s="473"/>
      <c r="F222" s="473"/>
      <c r="G222" s="473"/>
      <c r="H222" s="473"/>
      <c r="I222" s="473"/>
      <c r="J222" s="473"/>
      <c r="K222" s="473"/>
      <c r="L222" s="473"/>
      <c r="M222" s="473"/>
      <c r="N222" s="473"/>
      <c r="O222" s="473"/>
      <c r="P222" s="473"/>
      <c r="Q222" s="473"/>
      <c r="R222" s="473"/>
      <c r="S222" s="473"/>
      <c r="T222" s="473"/>
      <c r="U222" s="473"/>
      <c r="V222" s="473"/>
      <c r="W222" s="473"/>
      <c r="X222" s="473"/>
      <c r="Y222" s="410" t="s">
        <v>217</v>
      </c>
      <c r="Z222" s="410"/>
      <c r="AA222" s="410"/>
      <c r="AB222" s="410"/>
      <c r="AC222" s="410"/>
      <c r="AD222" s="410"/>
      <c r="AE222" s="410"/>
      <c r="AF222" s="410"/>
      <c r="AG222" s="410"/>
      <c r="AH222" s="410" t="s">
        <v>396</v>
      </c>
      <c r="AI222" s="410"/>
      <c r="AJ222" s="410"/>
      <c r="AK222" s="410"/>
      <c r="AL222" s="410"/>
      <c r="AM222" s="410"/>
      <c r="AN222" s="410"/>
      <c r="AO222" s="410"/>
      <c r="AP222" s="410"/>
      <c r="AQ222" s="410"/>
      <c r="AR222" s="410"/>
      <c r="AS222" s="410"/>
      <c r="AT222" s="407">
        <v>45566</v>
      </c>
      <c r="AU222" s="408"/>
      <c r="AV222" s="408"/>
      <c r="AW222" s="408"/>
      <c r="AX222" s="408"/>
      <c r="AY222" s="409"/>
      <c r="AZ222" s="474" t="s">
        <v>221</v>
      </c>
      <c r="BA222" s="474"/>
      <c r="BB222" s="474"/>
      <c r="BC222" s="474"/>
      <c r="BD222" s="474"/>
      <c r="BE222" s="474"/>
      <c r="BF222" s="474"/>
      <c r="BG222" s="474"/>
      <c r="BH222" s="474"/>
      <c r="BI222" s="474"/>
      <c r="BJ222" s="474"/>
    </row>
    <row r="223" spans="1:62" ht="19.7" customHeight="1" x14ac:dyDescent="0.25">
      <c r="A223" s="8"/>
      <c r="D223" s="472" t="s">
        <v>241</v>
      </c>
      <c r="E223" s="473"/>
      <c r="F223" s="473"/>
      <c r="G223" s="473"/>
      <c r="H223" s="473"/>
      <c r="I223" s="473"/>
      <c r="J223" s="473"/>
      <c r="K223" s="473"/>
      <c r="L223" s="473"/>
      <c r="M223" s="473"/>
      <c r="N223" s="473"/>
      <c r="O223" s="473"/>
      <c r="P223" s="473"/>
      <c r="Q223" s="473"/>
      <c r="R223" s="473"/>
      <c r="S223" s="473"/>
      <c r="T223" s="473"/>
      <c r="U223" s="473"/>
      <c r="V223" s="473"/>
      <c r="W223" s="473"/>
      <c r="X223" s="473"/>
      <c r="Y223" s="410" t="s">
        <v>242</v>
      </c>
      <c r="Z223" s="410"/>
      <c r="AA223" s="410"/>
      <c r="AB223" s="410"/>
      <c r="AC223" s="410"/>
      <c r="AD223" s="410"/>
      <c r="AE223" s="410"/>
      <c r="AF223" s="410"/>
      <c r="AG223" s="410"/>
      <c r="AH223" s="410" t="s">
        <v>409</v>
      </c>
      <c r="AI223" s="410"/>
      <c r="AJ223" s="410"/>
      <c r="AK223" s="410"/>
      <c r="AL223" s="410"/>
      <c r="AM223" s="410"/>
      <c r="AN223" s="410"/>
      <c r="AO223" s="410"/>
      <c r="AP223" s="410"/>
      <c r="AQ223" s="410"/>
      <c r="AR223" s="410"/>
      <c r="AS223" s="410"/>
      <c r="AT223" s="407">
        <v>45962</v>
      </c>
      <c r="AU223" s="408"/>
      <c r="AV223" s="408"/>
      <c r="AW223" s="408"/>
      <c r="AX223" s="408"/>
      <c r="AY223" s="409"/>
      <c r="AZ223" s="474" t="s">
        <v>221</v>
      </c>
      <c r="BA223" s="474"/>
      <c r="BB223" s="474"/>
      <c r="BC223" s="474"/>
      <c r="BD223" s="474"/>
      <c r="BE223" s="474"/>
      <c r="BF223" s="474"/>
      <c r="BG223" s="474"/>
      <c r="BH223" s="474"/>
      <c r="BI223" s="474"/>
      <c r="BJ223" s="474"/>
    </row>
    <row r="224" spans="1:62" ht="19.7" customHeight="1" x14ac:dyDescent="0.25">
      <c r="A224" s="8"/>
      <c r="C224" s="8"/>
      <c r="D224" s="472" t="s">
        <v>190</v>
      </c>
      <c r="E224" s="473"/>
      <c r="F224" s="473"/>
      <c r="G224" s="473"/>
      <c r="H224" s="473"/>
      <c r="I224" s="473"/>
      <c r="J224" s="473"/>
      <c r="K224" s="473"/>
      <c r="L224" s="473"/>
      <c r="M224" s="473"/>
      <c r="N224" s="473"/>
      <c r="O224" s="473"/>
      <c r="P224" s="473"/>
      <c r="Q224" s="473"/>
      <c r="R224" s="473"/>
      <c r="S224" s="473"/>
      <c r="T224" s="473"/>
      <c r="U224" s="473"/>
      <c r="V224" s="473"/>
      <c r="W224" s="473"/>
      <c r="X224" s="473"/>
      <c r="Y224" s="410" t="s">
        <v>243</v>
      </c>
      <c r="Z224" s="410"/>
      <c r="AA224" s="410"/>
      <c r="AB224" s="410"/>
      <c r="AC224" s="410"/>
      <c r="AD224" s="410"/>
      <c r="AE224" s="410"/>
      <c r="AF224" s="410"/>
      <c r="AG224" s="410"/>
      <c r="AH224" s="410">
        <v>1081021</v>
      </c>
      <c r="AI224" s="410"/>
      <c r="AJ224" s="410"/>
      <c r="AK224" s="410"/>
      <c r="AL224" s="410"/>
      <c r="AM224" s="410"/>
      <c r="AN224" s="410"/>
      <c r="AO224" s="410"/>
      <c r="AP224" s="410"/>
      <c r="AQ224" s="410"/>
      <c r="AR224" s="410"/>
      <c r="AS224" s="410"/>
      <c r="AT224" s="479">
        <v>45597</v>
      </c>
      <c r="AU224" s="480"/>
      <c r="AV224" s="480"/>
      <c r="AW224" s="480"/>
      <c r="AX224" s="480"/>
      <c r="AY224" s="481"/>
      <c r="AZ224" s="474" t="s">
        <v>244</v>
      </c>
      <c r="BA224" s="474"/>
      <c r="BB224" s="474"/>
      <c r="BC224" s="474"/>
      <c r="BD224" s="474"/>
      <c r="BE224" s="474"/>
      <c r="BF224" s="474"/>
      <c r="BG224" s="474"/>
      <c r="BH224" s="474"/>
      <c r="BI224" s="474"/>
      <c r="BJ224" s="474"/>
    </row>
    <row r="225" spans="1:65" x14ac:dyDescent="0.25">
      <c r="A225" s="8"/>
      <c r="C225" s="8"/>
      <c r="D225" s="8"/>
      <c r="F225" s="8" t="s">
        <v>245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</row>
    <row r="226" spans="1:65" x14ac:dyDescent="0.25">
      <c r="A226" s="8"/>
      <c r="C226" s="8"/>
      <c r="D226" s="8" t="s">
        <v>246</v>
      </c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</row>
    <row r="227" spans="1:65" ht="18" x14ac:dyDescent="0.25">
      <c r="A227" s="8"/>
      <c r="D227" s="170" t="s">
        <v>247</v>
      </c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</row>
    <row r="228" spans="1:65" x14ac:dyDescent="0.25">
      <c r="A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</row>
    <row r="229" spans="1:65" x14ac:dyDescent="0.25">
      <c r="A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</row>
    <row r="230" spans="1:65" x14ac:dyDescent="0.25">
      <c r="A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</row>
    <row r="231" spans="1:65" x14ac:dyDescent="0.25">
      <c r="A231" s="8"/>
      <c r="D231" s="19" t="str">
        <f>IF('Лист для заполнения'!Рук_ОКК="Никитин А.В.","Руководитель ОКК","И.о. руководителя ОКК")</f>
        <v>Руководитель ОКК</v>
      </c>
      <c r="Y231" s="346" t="str">
        <f>'Лист для заполнения'!$BE$21</f>
        <v>Никитин А.В.</v>
      </c>
      <c r="Z231" s="346"/>
      <c r="AA231" s="346"/>
      <c r="AB231" s="346"/>
      <c r="AC231" s="346"/>
      <c r="AD231" s="346"/>
      <c r="AE231" s="346"/>
      <c r="AF231" s="346"/>
      <c r="AG231" s="346"/>
      <c r="AH231" s="346"/>
      <c r="AI231" s="346"/>
      <c r="AJ231" s="244" t="s">
        <v>20</v>
      </c>
      <c r="AK231" s="190"/>
      <c r="AL231" s="190"/>
      <c r="AM231" s="190"/>
      <c r="AN231" s="190"/>
      <c r="AO231" s="190"/>
      <c r="AP231" s="190"/>
      <c r="AQ231" s="190"/>
      <c r="AR231" s="190"/>
      <c r="AS231" s="190"/>
      <c r="AU231" s="71" t="s">
        <v>147</v>
      </c>
      <c r="AV231" s="319" t="str">
        <f>LEFT(Требования!$X$4,2)</f>
        <v>06</v>
      </c>
      <c r="AW231" s="319"/>
      <c r="AX231" s="8" t="s">
        <v>148</v>
      </c>
      <c r="AY231" s="346" t="str">
        <f>RIGHT(LEFT(Требования!$X$4,5),2)</f>
        <v>01</v>
      </c>
      <c r="AZ231" s="346"/>
      <c r="BA231" s="346"/>
      <c r="BB231" s="346"/>
      <c r="BC231" s="346"/>
      <c r="BD231" s="248" t="s">
        <v>149</v>
      </c>
      <c r="BE231" s="346" t="str">
        <f>RIGHT(Требования!$X$4,4)</f>
        <v>2024</v>
      </c>
      <c r="BF231" s="346"/>
      <c r="BG231" s="346"/>
      <c r="BH231" s="346"/>
      <c r="BI231" s="8" t="s">
        <v>150</v>
      </c>
      <c r="BK231" s="8"/>
      <c r="BL231" s="8"/>
    </row>
    <row r="232" spans="1:65" x14ac:dyDescent="0.25">
      <c r="A232" s="8"/>
      <c r="AB232" s="8"/>
      <c r="AD232" s="8"/>
      <c r="AE232" s="8"/>
      <c r="AF232" s="8"/>
      <c r="AG232" s="23" t="s">
        <v>19</v>
      </c>
    </row>
    <row r="233" spans="1:65" x14ac:dyDescent="0.25">
      <c r="A233" s="8"/>
      <c r="AB233" s="8"/>
      <c r="AD233" s="8"/>
      <c r="AE233" s="8"/>
      <c r="AF233" s="8"/>
      <c r="AG233" s="23"/>
    </row>
    <row r="234" spans="1:65" x14ac:dyDescent="0.25">
      <c r="A234" s="8"/>
      <c r="AB234" s="8"/>
      <c r="AD234" s="8"/>
      <c r="AE234" s="8"/>
      <c r="AF234" s="8"/>
      <c r="AG234" s="23"/>
    </row>
    <row r="235" spans="1:65" ht="15.75" thickBot="1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O235" s="73"/>
      <c r="P235" s="72"/>
      <c r="Q235" s="72"/>
      <c r="R235" s="72"/>
      <c r="T235" s="74"/>
      <c r="U235" s="72"/>
      <c r="V235" s="72"/>
      <c r="W235" s="72"/>
      <c r="X235" s="72"/>
      <c r="Y235" s="72"/>
      <c r="Z235" s="72"/>
      <c r="AQ235" s="73" t="s">
        <v>249</v>
      </c>
    </row>
    <row r="236" spans="1:65" ht="26.25" customHeight="1" thickTop="1" x14ac:dyDescent="0.25">
      <c r="D236" s="159"/>
      <c r="E236" s="175"/>
      <c r="F236" s="175"/>
      <c r="G236" s="175"/>
      <c r="H236" s="175"/>
      <c r="I236" s="175"/>
      <c r="J236" s="175"/>
      <c r="K236" s="175"/>
      <c r="L236" s="175"/>
      <c r="M236" s="160"/>
      <c r="N236" s="413" t="s">
        <v>67</v>
      </c>
      <c r="O236" s="413"/>
      <c r="P236" s="413"/>
      <c r="Q236" s="413"/>
      <c r="R236" s="413"/>
      <c r="S236" s="413"/>
      <c r="T236" s="413"/>
      <c r="U236" s="413"/>
      <c r="V236" s="413"/>
      <c r="W236" s="413"/>
      <c r="X236" s="413"/>
      <c r="Y236" s="413"/>
      <c r="Z236" s="413"/>
      <c r="AA236" s="413"/>
      <c r="AB236" s="413"/>
      <c r="AC236" s="413"/>
      <c r="AD236" s="413"/>
      <c r="AE236" s="413"/>
      <c r="AF236" s="413"/>
      <c r="AG236" s="413"/>
      <c r="AH236" s="413"/>
      <c r="AI236" s="413"/>
      <c r="AJ236" s="413"/>
      <c r="AK236" s="414"/>
      <c r="AL236" s="374" t="s">
        <v>1</v>
      </c>
      <c r="AM236" s="429"/>
      <c r="AN236" s="429"/>
      <c r="AO236" s="429"/>
      <c r="AP236" s="429"/>
      <c r="AQ236" s="429"/>
      <c r="AR236" s="429"/>
      <c r="AS236" s="429"/>
      <c r="AT236" s="429"/>
      <c r="AU236" s="429"/>
      <c r="AV236" s="429"/>
      <c r="AW236" s="429"/>
      <c r="AX236" s="429"/>
      <c r="AY236" s="429"/>
      <c r="AZ236" s="429"/>
      <c r="BA236" s="429"/>
      <c r="BB236" s="429"/>
      <c r="BC236" s="429"/>
      <c r="BD236" s="429"/>
      <c r="BE236" s="429"/>
      <c r="BF236" s="429"/>
      <c r="BG236" s="429"/>
      <c r="BH236" s="429"/>
      <c r="BI236" s="429"/>
      <c r="BJ236" s="430"/>
    </row>
    <row r="237" spans="1:65" ht="15" customHeight="1" thickBot="1" x14ac:dyDescent="0.3">
      <c r="D237" s="161"/>
      <c r="E237" s="402" t="s">
        <v>68</v>
      </c>
      <c r="F237" s="402"/>
      <c r="G237" s="402"/>
      <c r="H237" s="402"/>
      <c r="I237" s="402"/>
      <c r="J237" s="402"/>
      <c r="K237" s="402"/>
      <c r="L237" s="402"/>
      <c r="M237" s="402"/>
      <c r="N237" s="402"/>
      <c r="O237" s="402"/>
      <c r="P237" s="402"/>
      <c r="Q237" s="402"/>
      <c r="R237" s="402"/>
      <c r="S237" s="402"/>
      <c r="T237" s="402"/>
      <c r="U237" s="402"/>
      <c r="V237" s="402"/>
      <c r="W237" s="402"/>
      <c r="X237" s="402"/>
      <c r="Y237" s="402"/>
      <c r="Z237" s="402"/>
      <c r="AA237" s="402"/>
      <c r="AB237" s="402"/>
      <c r="AC237" s="402"/>
      <c r="AD237" s="402"/>
      <c r="AE237" s="402"/>
      <c r="AF237" s="402"/>
      <c r="AG237" s="402"/>
      <c r="AH237" s="402"/>
      <c r="AI237" s="402"/>
      <c r="AJ237" s="402"/>
      <c r="AK237" s="402"/>
      <c r="AL237" s="402"/>
      <c r="AM237" s="402"/>
      <c r="AN237" s="402"/>
      <c r="AO237" s="402"/>
      <c r="AP237" s="402"/>
      <c r="AQ237" s="402"/>
      <c r="AR237" s="402"/>
      <c r="AS237" s="402"/>
      <c r="AT237" s="402"/>
      <c r="AU237" s="402"/>
      <c r="AV237" s="402"/>
      <c r="AW237" s="402"/>
      <c r="AX237" s="179"/>
      <c r="AY237" s="431" t="s">
        <v>69</v>
      </c>
      <c r="AZ237" s="432"/>
      <c r="BA237" s="432"/>
      <c r="BB237" s="432"/>
      <c r="BC237" s="432"/>
      <c r="BD237" s="432"/>
      <c r="BE237" s="164">
        <v>8</v>
      </c>
      <c r="BF237" s="444" t="s">
        <v>70</v>
      </c>
      <c r="BG237" s="444"/>
      <c r="BH237" s="165">
        <v>15</v>
      </c>
      <c r="BI237" s="166"/>
      <c r="BJ237" s="167"/>
    </row>
    <row r="238" spans="1:65" ht="15" customHeight="1" thickTop="1" x14ac:dyDescent="0.25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</row>
    <row r="239" spans="1:65" ht="15" customHeight="1" x14ac:dyDescent="0.25"/>
    <row r="240" spans="1:65" ht="15" customHeight="1" x14ac:dyDescent="0.25">
      <c r="B240" s="197"/>
      <c r="C240" s="197"/>
      <c r="D240" s="345" t="s">
        <v>250</v>
      </c>
      <c r="E240" s="345"/>
      <c r="F240" s="345"/>
      <c r="G240" s="345"/>
      <c r="H240" s="345"/>
      <c r="I240" s="345"/>
      <c r="J240" s="345"/>
      <c r="K240" s="345"/>
      <c r="L240" s="345"/>
      <c r="M240" s="345"/>
      <c r="N240" s="345"/>
      <c r="O240" s="345"/>
      <c r="P240" s="345"/>
      <c r="Q240" s="345"/>
      <c r="R240" s="345"/>
      <c r="S240" s="345"/>
      <c r="T240" s="345"/>
      <c r="U240" s="345"/>
      <c r="V240" s="345"/>
      <c r="W240" s="345"/>
      <c r="X240" s="345"/>
      <c r="Y240" s="345"/>
      <c r="Z240" s="345"/>
      <c r="AA240" s="345"/>
      <c r="AB240" s="345"/>
      <c r="AC240" s="345"/>
      <c r="AD240" s="345"/>
      <c r="AE240" s="345"/>
      <c r="AF240" s="345"/>
      <c r="AG240" s="345"/>
      <c r="AH240" s="345"/>
      <c r="AI240" s="345"/>
      <c r="AJ240" s="345"/>
      <c r="AK240" s="345"/>
      <c r="AL240" s="345"/>
      <c r="AM240" s="345"/>
      <c r="AN240" s="345"/>
      <c r="AO240" s="345"/>
      <c r="AP240" s="345"/>
      <c r="AQ240" s="345"/>
      <c r="AR240" s="345"/>
      <c r="AS240" s="345"/>
      <c r="AT240" s="345"/>
      <c r="AU240" s="345"/>
      <c r="AV240" s="345"/>
      <c r="AW240" s="345"/>
      <c r="AX240" s="345"/>
      <c r="AY240" s="345"/>
      <c r="AZ240" s="345"/>
      <c r="BA240" s="345"/>
      <c r="BB240" s="345"/>
      <c r="BC240" s="345"/>
      <c r="BD240" s="345"/>
      <c r="BE240" s="345"/>
      <c r="BF240" s="345"/>
      <c r="BG240" s="345"/>
      <c r="BH240" s="345"/>
      <c r="BI240" s="345"/>
      <c r="BJ240" s="345"/>
      <c r="BK240" s="197"/>
      <c r="BL240" s="197"/>
      <c r="BM240" s="197"/>
    </row>
    <row r="241" spans="2:65" ht="16.5" customHeight="1" x14ac:dyDescent="0.25">
      <c r="B241" s="197"/>
      <c r="C241" s="197"/>
      <c r="D241" s="345" t="s">
        <v>251</v>
      </c>
      <c r="E241" s="345"/>
      <c r="F241" s="345"/>
      <c r="G241" s="345"/>
      <c r="H241" s="345"/>
      <c r="I241" s="345"/>
      <c r="J241" s="345"/>
      <c r="K241" s="345"/>
      <c r="L241" s="345"/>
      <c r="M241" s="345"/>
      <c r="N241" s="345"/>
      <c r="O241" s="345"/>
      <c r="P241" s="345"/>
      <c r="Q241" s="345"/>
      <c r="R241" s="345"/>
      <c r="S241" s="345"/>
      <c r="T241" s="345"/>
      <c r="U241" s="345"/>
      <c r="V241" s="345"/>
      <c r="W241" s="345"/>
      <c r="X241" s="345"/>
      <c r="Y241" s="345"/>
      <c r="Z241" s="345"/>
      <c r="AA241" s="345"/>
      <c r="AB241" s="345"/>
      <c r="AC241" s="345"/>
      <c r="AD241" s="345"/>
      <c r="AE241" s="345"/>
      <c r="AF241" s="345"/>
      <c r="AG241" s="345"/>
      <c r="AH241" s="345"/>
      <c r="AI241" s="345"/>
      <c r="AJ241" s="345"/>
      <c r="AK241" s="345"/>
      <c r="AL241" s="345"/>
      <c r="AM241" s="345"/>
      <c r="AN241" s="345"/>
      <c r="AO241" s="345"/>
      <c r="AP241" s="345"/>
      <c r="AQ241" s="345"/>
      <c r="AR241" s="345"/>
      <c r="AS241" s="345"/>
      <c r="AT241" s="345"/>
      <c r="AU241" s="345"/>
      <c r="AV241" s="345"/>
      <c r="AW241" s="345"/>
      <c r="AX241" s="345"/>
      <c r="AY241" s="345"/>
      <c r="AZ241" s="345"/>
      <c r="BA241" s="345"/>
      <c r="BB241" s="345"/>
      <c r="BC241" s="345"/>
      <c r="BD241" s="345"/>
      <c r="BE241" s="345"/>
      <c r="BF241" s="345"/>
      <c r="BG241" s="345"/>
      <c r="BH241" s="345"/>
      <c r="BI241" s="345"/>
      <c r="BJ241" s="345"/>
      <c r="BK241" s="197"/>
      <c r="BL241" s="197"/>
      <c r="BM241" s="197"/>
    </row>
    <row r="242" spans="2:65" ht="15" customHeight="1" x14ac:dyDescent="0.25"/>
    <row r="243" spans="2:65" ht="15" customHeight="1" x14ac:dyDescent="0.25"/>
    <row r="244" spans="2:65" x14ac:dyDescent="0.25">
      <c r="F244" s="19" t="s">
        <v>146</v>
      </c>
      <c r="G244" s="8"/>
      <c r="H244" s="8"/>
      <c r="I244" s="8"/>
      <c r="J244" s="437" t="str">
        <f>Требования!$X$4</f>
        <v>06.01.2024</v>
      </c>
      <c r="K244" s="438"/>
      <c r="L244" s="438"/>
      <c r="M244" s="438"/>
      <c r="N244" s="438"/>
      <c r="O244" s="438"/>
      <c r="P244" s="438"/>
      <c r="R244" s="8"/>
      <c r="S244" s="8"/>
      <c r="T244" s="8"/>
      <c r="U244" s="8"/>
      <c r="V244" s="8"/>
      <c r="W244" s="8"/>
      <c r="X244" s="8"/>
      <c r="Y244" s="8"/>
      <c r="Z244" s="8"/>
      <c r="AA244" s="21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T244" s="8"/>
      <c r="AU244" s="19" t="s">
        <v>160</v>
      </c>
      <c r="AV244" s="8"/>
      <c r="AW244" s="8"/>
      <c r="AX244" s="8"/>
      <c r="AY244" s="21"/>
      <c r="BA244" s="346" t="str">
        <f>Требования!$X$12</f>
        <v>S15301060124</v>
      </c>
      <c r="BB244" s="346"/>
      <c r="BC244" s="346"/>
      <c r="BD244" s="346"/>
      <c r="BE244" s="346"/>
      <c r="BF244" s="346"/>
      <c r="BG244" s="346"/>
      <c r="BH244" s="346"/>
    </row>
    <row r="246" spans="2:65" ht="15.75" customHeight="1" x14ac:dyDescent="0.25"/>
    <row r="247" spans="2:65" ht="19.7" customHeight="1" x14ac:dyDescent="0.25">
      <c r="F247" s="214" t="s">
        <v>252</v>
      </c>
      <c r="AY247" s="346">
        <f>'Лист для заполнения'!$BD$44</f>
        <v>282000</v>
      </c>
      <c r="AZ247" s="346"/>
      <c r="BA247" s="346"/>
      <c r="BB247" s="346"/>
      <c r="BC247" s="346"/>
      <c r="BD247" s="346"/>
      <c r="BE247" s="346"/>
      <c r="BF247" s="346"/>
      <c r="BG247" s="346"/>
      <c r="BH247" s="346"/>
    </row>
    <row r="248" spans="2:65" ht="17.100000000000001" customHeight="1" x14ac:dyDescent="0.25">
      <c r="AY248" s="8"/>
      <c r="AZ248" s="8"/>
      <c r="BA248" s="8"/>
      <c r="BB248" s="8"/>
      <c r="BC248" s="8"/>
      <c r="BD248" s="8"/>
      <c r="BE248" s="8"/>
      <c r="BF248" s="8"/>
      <c r="BG248" s="8"/>
      <c r="BH248" s="8"/>
    </row>
    <row r="249" spans="2:65" ht="19.7" customHeight="1" x14ac:dyDescent="0.25">
      <c r="AT249" s="195" t="s">
        <v>144</v>
      </c>
      <c r="AY249" s="8"/>
      <c r="AZ249" s="346" t="str">
        <f>'Лист для заполнения'!$BD$47</f>
        <v>07:03</v>
      </c>
      <c r="BA249" s="346"/>
      <c r="BB249" s="346"/>
      <c r="BC249" s="346"/>
      <c r="BD249" s="346"/>
      <c r="BE249" s="346"/>
      <c r="BF249" s="346"/>
      <c r="BG249" s="346"/>
      <c r="BH249" s="8"/>
    </row>
    <row r="250" spans="2:65" ht="17.100000000000001" customHeight="1" x14ac:dyDescent="0.25">
      <c r="AY250" s="8"/>
      <c r="AZ250" s="8"/>
      <c r="BA250" s="8"/>
      <c r="BB250" s="8"/>
      <c r="BC250" s="8"/>
      <c r="BD250" s="8"/>
      <c r="BE250" s="8"/>
      <c r="BF250" s="8"/>
      <c r="BG250" s="8"/>
      <c r="BH250" s="8"/>
    </row>
    <row r="251" spans="2:65" ht="19.7" customHeight="1" x14ac:dyDescent="0.25">
      <c r="M251" s="215" t="s">
        <v>253</v>
      </c>
      <c r="AY251" s="346">
        <f>'Лист для заполнения'!$BD$50</f>
        <v>155800</v>
      </c>
      <c r="AZ251" s="346"/>
      <c r="BA251" s="346"/>
      <c r="BB251" s="346"/>
      <c r="BC251" s="346"/>
      <c r="BD251" s="346"/>
      <c r="BE251" s="346"/>
      <c r="BF251" s="346"/>
      <c r="BG251" s="346"/>
      <c r="BH251" s="346"/>
    </row>
    <row r="252" spans="2:65" ht="17.100000000000001" customHeight="1" x14ac:dyDescent="0.25">
      <c r="AY252" s="8"/>
      <c r="AZ252" s="8"/>
      <c r="BA252" s="8"/>
      <c r="BB252" s="8"/>
      <c r="BC252" s="8"/>
      <c r="BD252" s="8"/>
      <c r="BE252" s="8"/>
      <c r="BF252" s="8"/>
      <c r="BG252" s="8"/>
      <c r="BH252" s="8"/>
    </row>
    <row r="253" spans="2:65" ht="19.7" customHeight="1" x14ac:dyDescent="0.25">
      <c r="AT253" s="195" t="s">
        <v>144</v>
      </c>
      <c r="AY253" s="8"/>
      <c r="AZ253" s="346" t="str">
        <f>'Лист для заполнения'!$BD$53</f>
        <v>07:34</v>
      </c>
      <c r="BA253" s="346"/>
      <c r="BB253" s="346"/>
      <c r="BC253" s="346"/>
      <c r="BD253" s="346"/>
      <c r="BE253" s="346"/>
      <c r="BF253" s="346"/>
      <c r="BG253" s="346"/>
      <c r="BH253" s="8"/>
    </row>
    <row r="255" spans="2:65" ht="15.75" customHeight="1" x14ac:dyDescent="0.25"/>
    <row r="258" spans="6:55" ht="22.5" customHeight="1" x14ac:dyDescent="0.25">
      <c r="F258" s="19" t="s">
        <v>254</v>
      </c>
      <c r="AH258" s="346" t="str">
        <f>'Лист для заполнения'!$BE$9</f>
        <v>Хабирова С.Ю.</v>
      </c>
      <c r="AI258" s="346"/>
      <c r="AJ258" s="346"/>
      <c r="AK258" s="346"/>
      <c r="AL258" s="346"/>
      <c r="AM258" s="346"/>
      <c r="AN258" s="346"/>
      <c r="AO258" s="346"/>
      <c r="AP258" s="346"/>
      <c r="AQ258" s="346"/>
      <c r="AR258" s="346"/>
      <c r="AS258" s="346"/>
      <c r="AT258" s="150" t="s">
        <v>20</v>
      </c>
      <c r="AU258" s="190"/>
      <c r="AV258" s="190"/>
      <c r="AW258" s="190"/>
      <c r="AX258" s="190"/>
      <c r="AY258" s="190"/>
      <c r="AZ258" s="190"/>
      <c r="BA258" s="190"/>
      <c r="BB258" s="190"/>
      <c r="BC258" s="190"/>
    </row>
    <row r="259" spans="6:55" ht="21" customHeight="1" x14ac:dyDescent="0.25">
      <c r="AL259" s="8"/>
      <c r="AN259" s="8"/>
      <c r="AO259" s="8"/>
      <c r="AP259" s="8"/>
      <c r="AQ259" s="23" t="s">
        <v>19</v>
      </c>
    </row>
    <row r="261" spans="6:55" x14ac:dyDescent="0.25">
      <c r="F261" s="19" t="s">
        <v>255</v>
      </c>
      <c r="AH261" s="346" t="str">
        <f>'Лист для заполнения'!$BE$11</f>
        <v>Горбунова Е.А.</v>
      </c>
      <c r="AI261" s="346"/>
      <c r="AJ261" s="346"/>
      <c r="AK261" s="346"/>
      <c r="AL261" s="346"/>
      <c r="AM261" s="346"/>
      <c r="AN261" s="346"/>
      <c r="AO261" s="346"/>
      <c r="AP261" s="346"/>
      <c r="AQ261" s="346"/>
      <c r="AR261" s="346"/>
      <c r="AS261" s="346"/>
      <c r="AT261" s="150" t="s">
        <v>20</v>
      </c>
      <c r="AU261" s="190"/>
      <c r="AV261" s="190"/>
      <c r="AW261" s="190"/>
      <c r="AX261" s="190"/>
      <c r="AY261" s="190"/>
      <c r="AZ261" s="190"/>
      <c r="BA261" s="190"/>
      <c r="BB261" s="190"/>
      <c r="BC261" s="190"/>
    </row>
    <row r="262" spans="6:55" x14ac:dyDescent="0.25">
      <c r="AL262" s="8"/>
      <c r="AN262" s="8"/>
      <c r="AO262" s="8"/>
      <c r="AP262" s="8"/>
      <c r="AQ262" s="23" t="s">
        <v>19</v>
      </c>
    </row>
    <row r="269" spans="6:55" ht="22.5" customHeight="1" x14ac:dyDescent="0.25"/>
    <row r="270" spans="6:55" ht="22.5" customHeight="1" x14ac:dyDescent="0.25"/>
    <row r="280" spans="1:62" ht="22.5" customHeight="1" x14ac:dyDescent="0.25"/>
    <row r="282" spans="1:62" ht="22.5" customHeight="1" x14ac:dyDescent="0.25"/>
    <row r="285" spans="1:62" ht="15.75" thickBot="1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O285" s="73"/>
      <c r="P285" s="72"/>
      <c r="Q285" s="72"/>
      <c r="R285" s="72"/>
      <c r="T285" s="74"/>
      <c r="U285" s="72"/>
      <c r="V285" s="72"/>
      <c r="W285" s="72"/>
      <c r="X285" s="72"/>
      <c r="Y285" s="72"/>
      <c r="Z285" s="72"/>
      <c r="AQ285" s="73" t="s">
        <v>256</v>
      </c>
    </row>
    <row r="286" spans="1:62" ht="26.25" customHeight="1" thickTop="1" x14ac:dyDescent="0.25">
      <c r="D286" s="159"/>
      <c r="E286" s="175"/>
      <c r="F286" s="175"/>
      <c r="G286" s="175"/>
      <c r="H286" s="175"/>
      <c r="I286" s="175"/>
      <c r="J286" s="175"/>
      <c r="K286" s="175"/>
      <c r="L286" s="175"/>
      <c r="M286" s="160"/>
      <c r="N286" s="413" t="s">
        <v>67</v>
      </c>
      <c r="O286" s="413"/>
      <c r="P286" s="413"/>
      <c r="Q286" s="413"/>
      <c r="R286" s="413"/>
      <c r="S286" s="413"/>
      <c r="T286" s="413"/>
      <c r="U286" s="413"/>
      <c r="V286" s="413"/>
      <c r="W286" s="413"/>
      <c r="X286" s="413"/>
      <c r="Y286" s="413"/>
      <c r="Z286" s="413"/>
      <c r="AA286" s="413"/>
      <c r="AB286" s="413"/>
      <c r="AC286" s="413"/>
      <c r="AD286" s="413"/>
      <c r="AE286" s="413"/>
      <c r="AF286" s="413"/>
      <c r="AG286" s="413"/>
      <c r="AH286" s="413"/>
      <c r="AI286" s="413"/>
      <c r="AJ286" s="413"/>
      <c r="AK286" s="414"/>
      <c r="AL286" s="374" t="s">
        <v>1</v>
      </c>
      <c r="AM286" s="429"/>
      <c r="AN286" s="429"/>
      <c r="AO286" s="429"/>
      <c r="AP286" s="429"/>
      <c r="AQ286" s="429"/>
      <c r="AR286" s="429"/>
      <c r="AS286" s="429"/>
      <c r="AT286" s="429"/>
      <c r="AU286" s="429"/>
      <c r="AV286" s="429"/>
      <c r="AW286" s="429"/>
      <c r="AX286" s="429"/>
      <c r="AY286" s="429"/>
      <c r="AZ286" s="429"/>
      <c r="BA286" s="429"/>
      <c r="BB286" s="429"/>
      <c r="BC286" s="429"/>
      <c r="BD286" s="429"/>
      <c r="BE286" s="429"/>
      <c r="BF286" s="429"/>
      <c r="BG286" s="429"/>
      <c r="BH286" s="429"/>
      <c r="BI286" s="429"/>
      <c r="BJ286" s="430"/>
    </row>
    <row r="287" spans="1:62" ht="15" customHeight="1" thickBot="1" x14ac:dyDescent="0.3">
      <c r="D287" s="161"/>
      <c r="E287" s="402" t="s">
        <v>68</v>
      </c>
      <c r="F287" s="402"/>
      <c r="G287" s="402"/>
      <c r="H287" s="402"/>
      <c r="I287" s="402"/>
      <c r="J287" s="402"/>
      <c r="K287" s="402"/>
      <c r="L287" s="402"/>
      <c r="M287" s="402"/>
      <c r="N287" s="402"/>
      <c r="O287" s="402"/>
      <c r="P287" s="402"/>
      <c r="Q287" s="402"/>
      <c r="R287" s="402"/>
      <c r="S287" s="402"/>
      <c r="T287" s="402"/>
      <c r="U287" s="402"/>
      <c r="V287" s="402"/>
      <c r="W287" s="402"/>
      <c r="X287" s="402"/>
      <c r="Y287" s="402"/>
      <c r="Z287" s="402"/>
      <c r="AA287" s="402"/>
      <c r="AB287" s="402"/>
      <c r="AC287" s="402"/>
      <c r="AD287" s="402"/>
      <c r="AE287" s="402"/>
      <c r="AF287" s="402"/>
      <c r="AG287" s="402"/>
      <c r="AH287" s="402"/>
      <c r="AI287" s="402"/>
      <c r="AJ287" s="402"/>
      <c r="AK287" s="402"/>
      <c r="AL287" s="402"/>
      <c r="AM287" s="402"/>
      <c r="AN287" s="402"/>
      <c r="AO287" s="402"/>
      <c r="AP287" s="402"/>
      <c r="AQ287" s="402"/>
      <c r="AR287" s="402"/>
      <c r="AS287" s="402"/>
      <c r="AT287" s="402"/>
      <c r="AU287" s="402"/>
      <c r="AV287" s="402"/>
      <c r="AW287" s="402"/>
      <c r="AX287" s="179"/>
      <c r="AY287" s="431" t="s">
        <v>69</v>
      </c>
      <c r="AZ287" s="432"/>
      <c r="BA287" s="432"/>
      <c r="BB287" s="432"/>
      <c r="BC287" s="432"/>
      <c r="BD287" s="432"/>
      <c r="BE287" s="164">
        <v>9</v>
      </c>
      <c r="BF287" s="444" t="s">
        <v>70</v>
      </c>
      <c r="BG287" s="444"/>
      <c r="BH287" s="165">
        <v>15</v>
      </c>
      <c r="BI287" s="166"/>
      <c r="BJ287" s="167"/>
    </row>
    <row r="288" spans="1:62" ht="15.75" thickTop="1" x14ac:dyDescent="0.25"/>
    <row r="290" spans="2:65" ht="15" customHeight="1" x14ac:dyDescent="0.25">
      <c r="B290" s="197"/>
      <c r="C290" s="197"/>
      <c r="D290" s="345" t="s">
        <v>257</v>
      </c>
      <c r="E290" s="345"/>
      <c r="F290" s="345"/>
      <c r="G290" s="345"/>
      <c r="H290" s="345"/>
      <c r="I290" s="345"/>
      <c r="J290" s="345"/>
      <c r="K290" s="345"/>
      <c r="L290" s="345"/>
      <c r="M290" s="345"/>
      <c r="N290" s="345"/>
      <c r="O290" s="345"/>
      <c r="P290" s="345"/>
      <c r="Q290" s="345"/>
      <c r="R290" s="345"/>
      <c r="S290" s="345"/>
      <c r="T290" s="345"/>
      <c r="U290" s="345"/>
      <c r="V290" s="345"/>
      <c r="W290" s="345"/>
      <c r="X290" s="345"/>
      <c r="Y290" s="345"/>
      <c r="Z290" s="345"/>
      <c r="AA290" s="345"/>
      <c r="AB290" s="345"/>
      <c r="AC290" s="345"/>
      <c r="AD290" s="345"/>
      <c r="AE290" s="345"/>
      <c r="AF290" s="345"/>
      <c r="AG290" s="345"/>
      <c r="AH290" s="345"/>
      <c r="AI290" s="345"/>
      <c r="AJ290" s="345"/>
      <c r="AK290" s="345"/>
      <c r="AL290" s="345"/>
      <c r="AM290" s="345"/>
      <c r="AN290" s="345"/>
      <c r="AO290" s="345"/>
      <c r="AP290" s="345"/>
      <c r="AQ290" s="345"/>
      <c r="AR290" s="345"/>
      <c r="AS290" s="345"/>
      <c r="AT290" s="345"/>
      <c r="AU290" s="345"/>
      <c r="AV290" s="345"/>
      <c r="AW290" s="345"/>
      <c r="AX290" s="345"/>
      <c r="AY290" s="345"/>
      <c r="AZ290" s="345"/>
      <c r="BA290" s="345"/>
      <c r="BB290" s="345"/>
      <c r="BC290" s="345"/>
      <c r="BD290" s="345"/>
      <c r="BE290" s="345"/>
      <c r="BF290" s="345"/>
      <c r="BG290" s="345"/>
      <c r="BH290" s="345"/>
      <c r="BI290" s="345"/>
      <c r="BJ290" s="345"/>
      <c r="BK290" s="197"/>
      <c r="BL290" s="197"/>
      <c r="BM290" s="197"/>
    </row>
    <row r="291" spans="2:65" ht="14.25" customHeight="1" x14ac:dyDescent="0.25">
      <c r="B291" s="197"/>
      <c r="C291" s="197"/>
      <c r="D291" s="345" t="s">
        <v>258</v>
      </c>
      <c r="E291" s="345"/>
      <c r="F291" s="345"/>
      <c r="G291" s="345"/>
      <c r="H291" s="345"/>
      <c r="I291" s="345"/>
      <c r="J291" s="345"/>
      <c r="K291" s="345"/>
      <c r="L291" s="345"/>
      <c r="M291" s="345"/>
      <c r="N291" s="345"/>
      <c r="O291" s="345"/>
      <c r="P291" s="345"/>
      <c r="Q291" s="345"/>
      <c r="R291" s="345"/>
      <c r="S291" s="345"/>
      <c r="T291" s="345"/>
      <c r="U291" s="345"/>
      <c r="V291" s="345"/>
      <c r="W291" s="345"/>
      <c r="X291" s="345"/>
      <c r="Y291" s="345"/>
      <c r="Z291" s="345"/>
      <c r="AA291" s="345"/>
      <c r="AB291" s="345"/>
      <c r="AC291" s="345"/>
      <c r="AD291" s="345"/>
      <c r="AE291" s="345"/>
      <c r="AF291" s="345"/>
      <c r="AG291" s="345"/>
      <c r="AH291" s="345"/>
      <c r="AI291" s="345"/>
      <c r="AJ291" s="345"/>
      <c r="AK291" s="345"/>
      <c r="AL291" s="345"/>
      <c r="AM291" s="345"/>
      <c r="AN291" s="345"/>
      <c r="AO291" s="345"/>
      <c r="AP291" s="345"/>
      <c r="AQ291" s="345"/>
      <c r="AR291" s="345"/>
      <c r="AS291" s="345"/>
      <c r="AT291" s="345"/>
      <c r="AU291" s="345"/>
      <c r="AV291" s="345"/>
      <c r="AW291" s="345"/>
      <c r="AX291" s="345"/>
      <c r="AY291" s="345"/>
      <c r="AZ291" s="345"/>
      <c r="BA291" s="345"/>
      <c r="BB291" s="345"/>
      <c r="BC291" s="345"/>
      <c r="BD291" s="345"/>
      <c r="BE291" s="345"/>
      <c r="BF291" s="345"/>
      <c r="BG291" s="345"/>
      <c r="BH291" s="345"/>
      <c r="BI291" s="345"/>
      <c r="BJ291" s="345"/>
      <c r="BK291" s="197"/>
      <c r="BL291" s="197"/>
      <c r="BM291" s="197"/>
    </row>
    <row r="292" spans="2:65" ht="17.25" customHeight="1" x14ac:dyDescent="0.25">
      <c r="B292" s="197"/>
      <c r="C292" s="197"/>
      <c r="D292" s="345" t="s">
        <v>259</v>
      </c>
      <c r="E292" s="345"/>
      <c r="F292" s="345"/>
      <c r="G292" s="345"/>
      <c r="H292" s="345"/>
      <c r="I292" s="345"/>
      <c r="J292" s="345"/>
      <c r="K292" s="345"/>
      <c r="L292" s="345"/>
      <c r="M292" s="345"/>
      <c r="N292" s="345"/>
      <c r="O292" s="345"/>
      <c r="P292" s="345"/>
      <c r="Q292" s="345"/>
      <c r="R292" s="345"/>
      <c r="S292" s="345"/>
      <c r="T292" s="345"/>
      <c r="U292" s="345"/>
      <c r="V292" s="345"/>
      <c r="W292" s="345"/>
      <c r="X292" s="345"/>
      <c r="Y292" s="345"/>
      <c r="Z292" s="345"/>
      <c r="AA292" s="345"/>
      <c r="AB292" s="345"/>
      <c r="AC292" s="345"/>
      <c r="AD292" s="345"/>
      <c r="AE292" s="345"/>
      <c r="AF292" s="345"/>
      <c r="AG292" s="345"/>
      <c r="AH292" s="345"/>
      <c r="AI292" s="345"/>
      <c r="AJ292" s="345"/>
      <c r="AK292" s="345"/>
      <c r="AL292" s="345"/>
      <c r="AM292" s="345"/>
      <c r="AN292" s="345"/>
      <c r="AO292" s="345"/>
      <c r="AP292" s="345"/>
      <c r="AQ292" s="345"/>
      <c r="AR292" s="345"/>
      <c r="AS292" s="345"/>
      <c r="AT292" s="345"/>
      <c r="AU292" s="345"/>
      <c r="AV292" s="345"/>
      <c r="AW292" s="345"/>
      <c r="AX292" s="345"/>
      <c r="AY292" s="345"/>
      <c r="AZ292" s="345"/>
      <c r="BA292" s="345"/>
      <c r="BB292" s="345"/>
      <c r="BC292" s="345"/>
      <c r="BD292" s="345"/>
      <c r="BE292" s="345"/>
      <c r="BF292" s="345"/>
      <c r="BG292" s="345"/>
      <c r="BH292" s="345"/>
      <c r="BI292" s="345"/>
      <c r="BJ292" s="345"/>
      <c r="BK292" s="197"/>
      <c r="BL292" s="197"/>
      <c r="BM292" s="197"/>
    </row>
    <row r="294" spans="2:65" x14ac:dyDescent="0.25">
      <c r="F294" s="19" t="s">
        <v>260</v>
      </c>
      <c r="G294" s="8"/>
      <c r="H294" s="8"/>
      <c r="I294" s="8"/>
      <c r="K294" s="22"/>
      <c r="L294" s="22"/>
      <c r="M294" s="22"/>
      <c r="N294" s="22"/>
      <c r="O294" s="22"/>
      <c r="P294" s="22"/>
      <c r="R294" s="8"/>
      <c r="S294" s="8"/>
      <c r="U294" s="8"/>
      <c r="V294" s="8"/>
      <c r="X294" s="437" t="str">
        <f>Требования!$X$4</f>
        <v>06.01.2024</v>
      </c>
      <c r="Y294" s="438"/>
      <c r="Z294" s="438"/>
      <c r="AA294" s="438"/>
      <c r="AB294" s="438"/>
      <c r="AC294" s="438"/>
      <c r="AD294" s="438"/>
      <c r="AE294" s="8" t="s">
        <v>261</v>
      </c>
      <c r="AF294" s="108" t="str">
        <f>IF(VALUE('Лист для заполнения'!$AH$7)&lt;10,'Лист для заполнения'!$AH$7&amp;" : "&amp;'Лист для заполнения'!$AS$7,'Лист для заполнения'!$AH$7&amp;" : "&amp;'Лист для заполнения'!$AS$7)</f>
        <v>07 : 34</v>
      </c>
      <c r="AG294" s="168"/>
      <c r="AH294" s="245"/>
      <c r="AI294" s="279"/>
      <c r="AJ294" s="22"/>
      <c r="AK294" s="8"/>
      <c r="AL294" s="8"/>
      <c r="AN294" s="8"/>
      <c r="AO294" s="8"/>
      <c r="AP294" s="8"/>
      <c r="AQ294" s="8"/>
      <c r="AR294" s="8"/>
      <c r="AT294" s="8"/>
      <c r="AU294" s="19" t="s">
        <v>160</v>
      </c>
      <c r="AV294" s="8"/>
      <c r="AW294" s="8"/>
      <c r="AX294" s="8"/>
      <c r="AY294" s="21"/>
      <c r="BA294" s="346" t="str">
        <f>Требования!$X$12</f>
        <v>S15301060124</v>
      </c>
      <c r="BB294" s="346"/>
      <c r="BC294" s="346"/>
      <c r="BD294" s="346"/>
      <c r="BE294" s="346"/>
      <c r="BF294" s="346"/>
      <c r="BG294" s="346"/>
      <c r="BH294" s="346"/>
    </row>
    <row r="296" spans="2:65" ht="15" customHeight="1" x14ac:dyDescent="0.25">
      <c r="D296" s="488" t="s">
        <v>262</v>
      </c>
      <c r="E296" s="489"/>
      <c r="F296" s="489"/>
      <c r="G296" s="490"/>
      <c r="H296" s="488" t="s">
        <v>263</v>
      </c>
      <c r="I296" s="489"/>
      <c r="J296" s="489"/>
      <c r="K296" s="489"/>
      <c r="L296" s="489"/>
      <c r="M296" s="489"/>
      <c r="N296" s="489"/>
      <c r="O296" s="489"/>
      <c r="P296" s="489"/>
      <c r="Q296" s="489"/>
      <c r="R296" s="489"/>
      <c r="S296" s="489"/>
      <c r="T296" s="489"/>
      <c r="U296" s="489"/>
      <c r="V296" s="489"/>
      <c r="W296" s="489"/>
      <c r="X296" s="489"/>
      <c r="Y296" s="489"/>
      <c r="Z296" s="489"/>
      <c r="AA296" s="489"/>
      <c r="AB296" s="489"/>
      <c r="AC296" s="489"/>
      <c r="AD296" s="489"/>
      <c r="AE296" s="489"/>
      <c r="AF296" s="490"/>
      <c r="AG296" s="494" t="s">
        <v>264</v>
      </c>
      <c r="AH296" s="494"/>
      <c r="AI296" s="494"/>
      <c r="AJ296" s="494"/>
      <c r="AK296" s="494"/>
      <c r="AL296" s="494"/>
      <c r="AM296" s="494"/>
      <c r="AN296" s="494"/>
      <c r="AO296" s="494"/>
      <c r="AP296" s="494"/>
      <c r="AQ296" s="494"/>
      <c r="AR296" s="494"/>
      <c r="AS296" s="488" t="s">
        <v>265</v>
      </c>
      <c r="AT296" s="489"/>
      <c r="AU296" s="489"/>
      <c r="AV296" s="489"/>
      <c r="AW296" s="489"/>
      <c r="AX296" s="489"/>
      <c r="AY296" s="489"/>
      <c r="AZ296" s="489"/>
      <c r="BA296" s="489"/>
      <c r="BB296" s="489"/>
      <c r="BC296" s="489"/>
      <c r="BD296" s="489"/>
      <c r="BE296" s="489"/>
      <c r="BF296" s="489"/>
      <c r="BG296" s="489"/>
      <c r="BH296" s="489"/>
      <c r="BI296" s="489"/>
      <c r="BJ296" s="490"/>
    </row>
    <row r="297" spans="2:65" x14ac:dyDescent="0.25">
      <c r="D297" s="491"/>
      <c r="E297" s="492"/>
      <c r="F297" s="492"/>
      <c r="G297" s="493"/>
      <c r="H297" s="491"/>
      <c r="I297" s="492"/>
      <c r="J297" s="492"/>
      <c r="K297" s="492"/>
      <c r="L297" s="492"/>
      <c r="M297" s="492"/>
      <c r="N297" s="492"/>
      <c r="O297" s="492"/>
      <c r="P297" s="492"/>
      <c r="Q297" s="492"/>
      <c r="R297" s="492"/>
      <c r="S297" s="492"/>
      <c r="T297" s="492"/>
      <c r="U297" s="492"/>
      <c r="V297" s="492"/>
      <c r="W297" s="492"/>
      <c r="X297" s="492"/>
      <c r="Y297" s="492"/>
      <c r="Z297" s="492"/>
      <c r="AA297" s="492"/>
      <c r="AB297" s="492"/>
      <c r="AC297" s="492"/>
      <c r="AD297" s="492"/>
      <c r="AE297" s="492"/>
      <c r="AF297" s="493"/>
      <c r="AG297" s="495"/>
      <c r="AH297" s="495"/>
      <c r="AI297" s="495"/>
      <c r="AJ297" s="495"/>
      <c r="AK297" s="495"/>
      <c r="AL297" s="495"/>
      <c r="AM297" s="495"/>
      <c r="AN297" s="495"/>
      <c r="AO297" s="495"/>
      <c r="AP297" s="495"/>
      <c r="AQ297" s="495"/>
      <c r="AR297" s="495"/>
      <c r="AS297" s="496" t="str">
        <f>"на время "&amp;'Лист для заполнения'!$BA$62&amp;" : "&amp;'Лист для заполнения'!$BF$62&amp;" , МБк"</f>
        <v>на время 07 : 30 , МБк</v>
      </c>
      <c r="AT297" s="497"/>
      <c r="AU297" s="497"/>
      <c r="AV297" s="497"/>
      <c r="AW297" s="497"/>
      <c r="AX297" s="497"/>
      <c r="AY297" s="497"/>
      <c r="AZ297" s="497"/>
      <c r="BA297" s="497"/>
      <c r="BB297" s="497"/>
      <c r="BC297" s="497"/>
      <c r="BD297" s="497"/>
      <c r="BE297" s="497"/>
      <c r="BF297" s="497"/>
      <c r="BG297" s="497"/>
      <c r="BH297" s="497"/>
      <c r="BI297" s="497"/>
      <c r="BJ297" s="498"/>
    </row>
    <row r="298" spans="2:65" ht="19.7" customHeight="1" x14ac:dyDescent="0.25">
      <c r="D298" s="482">
        <v>1</v>
      </c>
      <c r="E298" s="483"/>
      <c r="F298" s="483"/>
      <c r="G298" s="484"/>
      <c r="H298" s="485" t="s">
        <v>266</v>
      </c>
      <c r="I298" s="486"/>
      <c r="J298" s="486"/>
      <c r="K298" s="486"/>
      <c r="L298" s="486"/>
      <c r="M298" s="486"/>
      <c r="N298" s="486"/>
      <c r="O298" s="486"/>
      <c r="P298" s="486"/>
      <c r="Q298" s="486"/>
      <c r="R298" s="486"/>
      <c r="S298" s="486"/>
      <c r="T298" s="486"/>
      <c r="U298" s="486"/>
      <c r="V298" s="486"/>
      <c r="W298" s="486"/>
      <c r="X298" s="486"/>
      <c r="Y298" s="486"/>
      <c r="Z298" s="486"/>
      <c r="AA298" s="486"/>
      <c r="AB298" s="486"/>
      <c r="AC298" s="486"/>
      <c r="AD298" s="486"/>
      <c r="AE298" s="486"/>
      <c r="AF298" s="487"/>
      <c r="AG298" s="482" t="str">
        <f>IF('Лист для заполнения'!$AE$63&lt;&gt;"",'Лист для заполнения'!$AE$63,"")</f>
        <v>0,46</v>
      </c>
      <c r="AH298" s="483"/>
      <c r="AI298" s="483"/>
      <c r="AJ298" s="483"/>
      <c r="AK298" s="483"/>
      <c r="AL298" s="483"/>
      <c r="AM298" s="483"/>
      <c r="AN298" s="483"/>
      <c r="AO298" s="483"/>
      <c r="AP298" s="483"/>
      <c r="AQ298" s="483"/>
      <c r="AR298" s="484"/>
      <c r="AS298" s="482" t="str">
        <f>IF('Лист для заполнения'!$AP$63&lt;&gt;"",'Лист для заполнения'!$AP$63,"")</f>
        <v>1490,14</v>
      </c>
      <c r="AT298" s="483"/>
      <c r="AU298" s="483"/>
      <c r="AV298" s="483"/>
      <c r="AW298" s="483"/>
      <c r="AX298" s="483"/>
      <c r="AY298" s="483"/>
      <c r="AZ298" s="483"/>
      <c r="BA298" s="483"/>
      <c r="BB298" s="483"/>
      <c r="BC298" s="483"/>
      <c r="BD298" s="483"/>
      <c r="BE298" s="483"/>
      <c r="BF298" s="483"/>
      <c r="BG298" s="483"/>
      <c r="BH298" s="483"/>
      <c r="BI298" s="483"/>
      <c r="BJ298" s="484"/>
    </row>
    <row r="299" spans="2:65" ht="19.7" customHeight="1" x14ac:dyDescent="0.25">
      <c r="D299" s="482">
        <f>D298+1</f>
        <v>2</v>
      </c>
      <c r="E299" s="483"/>
      <c r="F299" s="483"/>
      <c r="G299" s="484"/>
      <c r="H299" s="485" t="s">
        <v>267</v>
      </c>
      <c r="I299" s="486"/>
      <c r="J299" s="486"/>
      <c r="K299" s="486"/>
      <c r="L299" s="486"/>
      <c r="M299" s="486"/>
      <c r="N299" s="486"/>
      <c r="O299" s="486"/>
      <c r="P299" s="486"/>
      <c r="Q299" s="486"/>
      <c r="R299" s="486"/>
      <c r="S299" s="486"/>
      <c r="T299" s="486"/>
      <c r="U299" s="486"/>
      <c r="V299" s="486"/>
      <c r="W299" s="486"/>
      <c r="X299" s="486"/>
      <c r="Y299" s="486"/>
      <c r="Z299" s="486"/>
      <c r="AA299" s="486"/>
      <c r="AB299" s="486"/>
      <c r="AC299" s="486"/>
      <c r="AD299" s="486"/>
      <c r="AE299" s="486"/>
      <c r="AF299" s="487"/>
      <c r="AG299" s="482" t="str">
        <f>IF('Лист для заполнения'!$AE$65&lt;&gt;"",'Лист для заполнения'!$AE$65,"")</f>
        <v>0,69</v>
      </c>
      <c r="AH299" s="483"/>
      <c r="AI299" s="483"/>
      <c r="AJ299" s="483"/>
      <c r="AK299" s="483"/>
      <c r="AL299" s="483"/>
      <c r="AM299" s="483"/>
      <c r="AN299" s="483"/>
      <c r="AO299" s="483"/>
      <c r="AP299" s="483"/>
      <c r="AQ299" s="483"/>
      <c r="AR299" s="484"/>
      <c r="AS299" s="482" t="str">
        <f>IF('Лист для заполнения'!$AP$65&lt;&gt;"",'Лист для заполнения'!$AP$65,"")</f>
        <v>2241,15</v>
      </c>
      <c r="AT299" s="483"/>
      <c r="AU299" s="483"/>
      <c r="AV299" s="483"/>
      <c r="AW299" s="483"/>
      <c r="AX299" s="483"/>
      <c r="AY299" s="483"/>
      <c r="AZ299" s="483"/>
      <c r="BA299" s="483"/>
      <c r="BB299" s="483"/>
      <c r="BC299" s="483"/>
      <c r="BD299" s="483"/>
      <c r="BE299" s="483"/>
      <c r="BF299" s="483"/>
      <c r="BG299" s="483"/>
      <c r="BH299" s="483"/>
      <c r="BI299" s="483"/>
      <c r="BJ299" s="484"/>
    </row>
    <row r="300" spans="2:65" ht="19.7" customHeight="1" x14ac:dyDescent="0.25">
      <c r="D300" s="482">
        <f>IF(H300&lt;&gt;"",3,"")</f>
        <v>3</v>
      </c>
      <c r="E300" s="483"/>
      <c r="F300" s="483"/>
      <c r="G300" s="484"/>
      <c r="H300" s="485" t="str">
        <f>IF('Лист для заполнения'!$AT$34&gt;=4,"для определения стерильности","")</f>
        <v>для определения стерильности</v>
      </c>
      <c r="I300" s="486"/>
      <c r="J300" s="486"/>
      <c r="K300" s="486"/>
      <c r="L300" s="486"/>
      <c r="M300" s="486"/>
      <c r="N300" s="486"/>
      <c r="O300" s="486"/>
      <c r="P300" s="486"/>
      <c r="Q300" s="486"/>
      <c r="R300" s="486"/>
      <c r="S300" s="486"/>
      <c r="T300" s="486"/>
      <c r="U300" s="486"/>
      <c r="V300" s="486"/>
      <c r="W300" s="486"/>
      <c r="X300" s="486"/>
      <c r="Y300" s="486"/>
      <c r="Z300" s="486"/>
      <c r="AA300" s="486"/>
      <c r="AB300" s="486"/>
      <c r="AC300" s="486"/>
      <c r="AD300" s="486"/>
      <c r="AE300" s="486"/>
      <c r="AF300" s="487"/>
      <c r="AG300" s="482">
        <f>IF('Лист для заполнения'!$AE$67&lt;&gt;"",'Лист для заполнения'!$AE$67,"")</f>
        <v>0.95</v>
      </c>
      <c r="AH300" s="483"/>
      <c r="AI300" s="483"/>
      <c r="AJ300" s="483"/>
      <c r="AK300" s="483"/>
      <c r="AL300" s="483"/>
      <c r="AM300" s="483"/>
      <c r="AN300" s="483"/>
      <c r="AO300" s="483"/>
      <c r="AP300" s="483"/>
      <c r="AQ300" s="483"/>
      <c r="AR300" s="484"/>
      <c r="AS300" s="482">
        <f>IF('Лист для заполнения'!$AP$67&lt;&gt;"",'Лист для заполнения'!$AP$67,"")</f>
        <v>3084.92</v>
      </c>
      <c r="AT300" s="483"/>
      <c r="AU300" s="483"/>
      <c r="AV300" s="483"/>
      <c r="AW300" s="483"/>
      <c r="AX300" s="483"/>
      <c r="AY300" s="483"/>
      <c r="AZ300" s="483"/>
      <c r="BA300" s="483"/>
      <c r="BB300" s="483"/>
      <c r="BC300" s="483"/>
      <c r="BD300" s="483"/>
      <c r="BE300" s="483"/>
      <c r="BF300" s="483"/>
      <c r="BG300" s="483"/>
      <c r="BH300" s="483"/>
      <c r="BI300" s="483"/>
      <c r="BJ300" s="484"/>
    </row>
    <row r="301" spans="2:65" ht="19.7" customHeight="1" x14ac:dyDescent="0.25">
      <c r="D301" s="482">
        <f>IF(H301&lt;&gt;"",4,"")</f>
        <v>4</v>
      </c>
      <c r="E301" s="483"/>
      <c r="F301" s="483"/>
      <c r="G301" s="484"/>
      <c r="H301" s="485" t="str">
        <f>IF('Лист для заполнения'!$AT$34&gt;=4,"для определения содержания БЭ","")</f>
        <v>для определения содержания БЭ</v>
      </c>
      <c r="I301" s="486"/>
      <c r="J301" s="486"/>
      <c r="K301" s="486"/>
      <c r="L301" s="486"/>
      <c r="M301" s="486"/>
      <c r="N301" s="486"/>
      <c r="O301" s="486"/>
      <c r="P301" s="486"/>
      <c r="Q301" s="486"/>
      <c r="R301" s="486"/>
      <c r="S301" s="486"/>
      <c r="T301" s="486"/>
      <c r="U301" s="486"/>
      <c r="V301" s="486"/>
      <c r="W301" s="486"/>
      <c r="X301" s="486"/>
      <c r="Y301" s="486"/>
      <c r="Z301" s="486"/>
      <c r="AA301" s="486"/>
      <c r="AB301" s="486"/>
      <c r="AC301" s="486"/>
      <c r="AD301" s="486"/>
      <c r="AE301" s="486"/>
      <c r="AF301" s="487"/>
      <c r="AG301" s="482">
        <f>IF('Лист для заполнения'!$AE$69&lt;&gt;"",'Лист для заполнения'!$AE$69,"")</f>
        <v>0.94</v>
      </c>
      <c r="AH301" s="483"/>
      <c r="AI301" s="483"/>
      <c r="AJ301" s="483"/>
      <c r="AK301" s="483"/>
      <c r="AL301" s="483"/>
      <c r="AM301" s="483"/>
      <c r="AN301" s="483"/>
      <c r="AO301" s="483"/>
      <c r="AP301" s="483"/>
      <c r="AQ301" s="483"/>
      <c r="AR301" s="484"/>
      <c r="AS301" s="482">
        <f>IF('Лист для заполнения'!$AP$69&lt;&gt;"",'Лист для заполнения'!$AP$69,"")</f>
        <v>3059.79</v>
      </c>
      <c r="AT301" s="483"/>
      <c r="AU301" s="483"/>
      <c r="AV301" s="483"/>
      <c r="AW301" s="483"/>
      <c r="AX301" s="483"/>
      <c r="AY301" s="483"/>
      <c r="AZ301" s="483"/>
      <c r="BA301" s="483"/>
      <c r="BB301" s="483"/>
      <c r="BC301" s="483"/>
      <c r="BD301" s="483"/>
      <c r="BE301" s="483"/>
      <c r="BF301" s="483"/>
      <c r="BG301" s="483"/>
      <c r="BH301" s="483"/>
      <c r="BI301" s="483"/>
      <c r="BJ301" s="484"/>
    </row>
    <row r="302" spans="2:65" ht="19.7" customHeight="1" x14ac:dyDescent="0.25">
      <c r="D302" s="482" t="str">
        <f>IF(H302&lt;&gt;"",5,"")</f>
        <v/>
      </c>
      <c r="E302" s="483"/>
      <c r="F302" s="483"/>
      <c r="G302" s="484"/>
      <c r="H302" s="485" t="str">
        <f>IF('Лист для заполнения'!$AT$34=5,"для контроля качества","")</f>
        <v/>
      </c>
      <c r="I302" s="486"/>
      <c r="J302" s="486"/>
      <c r="K302" s="486"/>
      <c r="L302" s="486"/>
      <c r="M302" s="486"/>
      <c r="N302" s="486"/>
      <c r="O302" s="486"/>
      <c r="P302" s="486"/>
      <c r="Q302" s="486"/>
      <c r="R302" s="486"/>
      <c r="S302" s="486"/>
      <c r="T302" s="486"/>
      <c r="U302" s="486"/>
      <c r="V302" s="486"/>
      <c r="W302" s="486"/>
      <c r="X302" s="486"/>
      <c r="Y302" s="486"/>
      <c r="Z302" s="486"/>
      <c r="AA302" s="486"/>
      <c r="AB302" s="486"/>
      <c r="AC302" s="486"/>
      <c r="AD302" s="486"/>
      <c r="AE302" s="486"/>
      <c r="AF302" s="487"/>
      <c r="AG302" s="482" t="str">
        <f>IF('Лист для заполнения'!$AE$71&lt;&gt;"",'Лист для заполнения'!$AE$71,"")</f>
        <v/>
      </c>
      <c r="AH302" s="483"/>
      <c r="AI302" s="483"/>
      <c r="AJ302" s="483"/>
      <c r="AK302" s="483"/>
      <c r="AL302" s="483"/>
      <c r="AM302" s="483"/>
      <c r="AN302" s="483"/>
      <c r="AO302" s="483"/>
      <c r="AP302" s="483"/>
      <c r="AQ302" s="483"/>
      <c r="AR302" s="484"/>
      <c r="AS302" s="482" t="str">
        <f>IF('Лист для заполнения'!$AP$71&lt;&gt;"",'Лист для заполнения'!$AP$71,"")</f>
        <v/>
      </c>
      <c r="AT302" s="483"/>
      <c r="AU302" s="483"/>
      <c r="AV302" s="483"/>
      <c r="AW302" s="483"/>
      <c r="AX302" s="483"/>
      <c r="AY302" s="483"/>
      <c r="AZ302" s="483"/>
      <c r="BA302" s="483"/>
      <c r="BB302" s="483"/>
      <c r="BC302" s="483"/>
      <c r="BD302" s="483"/>
      <c r="BE302" s="483"/>
      <c r="BF302" s="483"/>
      <c r="BG302" s="483"/>
      <c r="BH302" s="483"/>
      <c r="BI302" s="483"/>
      <c r="BJ302" s="484"/>
    </row>
    <row r="303" spans="2:65" ht="20.25" customHeight="1" x14ac:dyDescent="0.25"/>
    <row r="304" spans="2:65" ht="13.5" customHeight="1" x14ac:dyDescent="0.25">
      <c r="AV304" s="286"/>
      <c r="AW304" s="287"/>
      <c r="AX304" s="287"/>
      <c r="AY304" s="287"/>
    </row>
    <row r="305" spans="5:54" ht="13.5" customHeight="1" x14ac:dyDescent="0.25">
      <c r="E305" s="19" t="s">
        <v>268</v>
      </c>
      <c r="I305" s="8"/>
      <c r="J305" s="8"/>
      <c r="K305" s="8"/>
      <c r="L305" s="8"/>
      <c r="M305" s="8"/>
      <c r="N305" s="8"/>
      <c r="O305" s="299" t="str">
        <f>'Лист для заполнения'!$BE$11</f>
        <v>Горбунова Е.А.</v>
      </c>
      <c r="P305" s="299"/>
      <c r="Q305" s="299"/>
      <c r="R305" s="299"/>
      <c r="S305" s="299"/>
      <c r="T305" s="299"/>
      <c r="U305" s="299"/>
      <c r="V305" s="299"/>
      <c r="W305" s="299"/>
      <c r="X305" s="299"/>
      <c r="Y305" s="299"/>
      <c r="Z305" s="299"/>
      <c r="AA305" s="299"/>
      <c r="AB305" s="299"/>
      <c r="AC305" s="22"/>
      <c r="AD305" s="9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P305" s="8"/>
      <c r="AQ305" s="8"/>
      <c r="AR305" s="8"/>
      <c r="AS305" s="8"/>
      <c r="AT305" s="8"/>
      <c r="AU305" s="8"/>
      <c r="AV305" s="287"/>
      <c r="AW305" s="287"/>
      <c r="AX305" s="287"/>
      <c r="AY305" s="287"/>
      <c r="AZ305" s="8"/>
      <c r="BA305" s="8"/>
      <c r="BB305" s="8"/>
    </row>
    <row r="306" spans="5:54" x14ac:dyDescent="0.25">
      <c r="E306" s="8"/>
      <c r="I306" s="8"/>
      <c r="J306" s="8"/>
      <c r="K306" s="8"/>
      <c r="L306" s="8"/>
      <c r="M306" s="8"/>
      <c r="N306" s="8"/>
      <c r="O306" s="346"/>
      <c r="P306" s="346"/>
      <c r="Q306" s="346"/>
      <c r="R306" s="346"/>
      <c r="S306" s="346"/>
      <c r="T306" s="346"/>
      <c r="U306" s="346"/>
      <c r="V306" s="346"/>
      <c r="W306" s="346"/>
      <c r="X306" s="346"/>
      <c r="Y306" s="346"/>
      <c r="Z306" s="346"/>
      <c r="AA306" s="346"/>
      <c r="AB306" s="346"/>
      <c r="AC306" s="22"/>
      <c r="AD306" s="22"/>
      <c r="AO306" s="190"/>
      <c r="AP306" s="216"/>
      <c r="AQ306" s="216"/>
      <c r="AR306" s="216"/>
      <c r="AS306" s="216"/>
      <c r="AT306" s="216"/>
      <c r="AU306" s="216"/>
      <c r="AV306" s="216"/>
      <c r="AW306" s="216"/>
      <c r="AX306" s="216"/>
      <c r="AY306" s="216"/>
      <c r="AZ306" s="216"/>
      <c r="BA306" s="216"/>
      <c r="BB306" s="216"/>
    </row>
    <row r="307" spans="5:54" ht="19.7" customHeight="1" x14ac:dyDescent="0.25">
      <c r="E307" s="8"/>
      <c r="I307" s="8"/>
      <c r="J307" s="8"/>
      <c r="K307" s="8"/>
      <c r="L307" s="8"/>
      <c r="M307" s="8"/>
      <c r="N307" s="8"/>
      <c r="O307" s="499" t="s">
        <v>269</v>
      </c>
      <c r="P307" s="499"/>
      <c r="Q307" s="499"/>
      <c r="R307" s="499"/>
      <c r="S307" s="499"/>
      <c r="T307" s="499"/>
      <c r="U307" s="499"/>
      <c r="V307" s="499"/>
      <c r="W307" s="499"/>
      <c r="X307" s="499"/>
      <c r="Y307" s="499"/>
      <c r="Z307" s="499"/>
      <c r="AA307" s="499"/>
      <c r="AB307" s="499"/>
      <c r="AC307" s="60"/>
      <c r="AD307" s="60"/>
      <c r="AE307" s="60"/>
      <c r="AO307" s="500" t="s">
        <v>47</v>
      </c>
      <c r="AP307" s="500"/>
      <c r="AQ307" s="500"/>
      <c r="AR307" s="500"/>
      <c r="AS307" s="500"/>
      <c r="AT307" s="500"/>
      <c r="AU307" s="500"/>
      <c r="AV307" s="500"/>
      <c r="AW307" s="500"/>
      <c r="AX307" s="500"/>
      <c r="AY307" s="500"/>
      <c r="AZ307" s="500"/>
      <c r="BA307" s="500"/>
      <c r="BB307" s="500"/>
    </row>
    <row r="308" spans="5:54" ht="14.1" customHeight="1" x14ac:dyDescent="0.25">
      <c r="E308" s="8"/>
      <c r="I308" s="8"/>
      <c r="J308" s="8"/>
      <c r="K308" s="8"/>
      <c r="L308" s="8"/>
      <c r="M308" s="8"/>
      <c r="N308" s="8"/>
      <c r="O308" s="8"/>
      <c r="P308" s="8"/>
    </row>
    <row r="309" spans="5:54" x14ac:dyDescent="0.25">
      <c r="E309" s="19" t="s">
        <v>270</v>
      </c>
      <c r="I309" s="8"/>
      <c r="J309" s="8"/>
      <c r="K309" s="8"/>
      <c r="L309" s="8"/>
      <c r="M309" s="8"/>
      <c r="N309" s="8"/>
      <c r="O309" s="299" t="str">
        <f>'Лист для заполнения'!$BE$19</f>
        <v>Одинцов А.А.</v>
      </c>
      <c r="P309" s="299"/>
      <c r="Q309" s="299"/>
      <c r="R309" s="299"/>
      <c r="S309" s="299"/>
      <c r="T309" s="299"/>
      <c r="U309" s="299"/>
      <c r="V309" s="299"/>
      <c r="W309" s="299"/>
      <c r="X309" s="299"/>
      <c r="Y309" s="299"/>
      <c r="Z309" s="299"/>
      <c r="AA309" s="299"/>
      <c r="AB309" s="299"/>
    </row>
    <row r="310" spans="5:54" x14ac:dyDescent="0.25">
      <c r="O310" s="346"/>
      <c r="P310" s="346"/>
      <c r="Q310" s="346"/>
      <c r="R310" s="346"/>
      <c r="S310" s="346"/>
      <c r="T310" s="346"/>
      <c r="U310" s="346"/>
      <c r="V310" s="346"/>
      <c r="W310" s="346"/>
      <c r="X310" s="346"/>
      <c r="Y310" s="346"/>
      <c r="Z310" s="346"/>
      <c r="AA310" s="346"/>
      <c r="AB310" s="346"/>
      <c r="AO310" s="190"/>
      <c r="AP310" s="216"/>
      <c r="AQ310" s="216"/>
      <c r="AR310" s="216"/>
      <c r="AS310" s="216"/>
      <c r="AT310" s="216"/>
      <c r="AU310" s="216"/>
      <c r="AV310" s="216"/>
      <c r="AW310" s="216"/>
      <c r="AX310" s="216"/>
      <c r="AY310" s="216"/>
      <c r="AZ310" s="216"/>
      <c r="BA310" s="216"/>
      <c r="BB310" s="216"/>
    </row>
    <row r="311" spans="5:54" x14ac:dyDescent="0.25">
      <c r="O311" s="499" t="s">
        <v>269</v>
      </c>
      <c r="P311" s="499"/>
      <c r="Q311" s="499"/>
      <c r="R311" s="499"/>
      <c r="S311" s="499"/>
      <c r="T311" s="499"/>
      <c r="U311" s="499"/>
      <c r="V311" s="499"/>
      <c r="W311" s="499"/>
      <c r="X311" s="499"/>
      <c r="Y311" s="499"/>
      <c r="Z311" s="499"/>
      <c r="AA311" s="499"/>
      <c r="AB311" s="499"/>
      <c r="AO311" s="500" t="s">
        <v>47</v>
      </c>
      <c r="AP311" s="500"/>
      <c r="AQ311" s="500"/>
      <c r="AR311" s="500"/>
      <c r="AS311" s="500"/>
      <c r="AT311" s="500"/>
      <c r="AU311" s="500"/>
      <c r="AV311" s="500"/>
      <c r="AW311" s="500"/>
      <c r="AX311" s="500"/>
      <c r="AY311" s="500"/>
      <c r="AZ311" s="500"/>
      <c r="BA311" s="500"/>
      <c r="BB311" s="500"/>
    </row>
    <row r="315" spans="5:54" ht="21.75" customHeight="1" x14ac:dyDescent="0.25"/>
    <row r="317" spans="5:54" ht="22.5" customHeight="1" x14ac:dyDescent="0.25"/>
    <row r="337" spans="1:65" ht="15.75" thickBot="1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O337" s="73"/>
      <c r="P337" s="72"/>
      <c r="Q337" s="72"/>
      <c r="R337" s="72"/>
      <c r="T337" s="74"/>
      <c r="U337" s="72"/>
      <c r="V337" s="72"/>
      <c r="W337" s="72"/>
      <c r="X337" s="72"/>
      <c r="Y337" s="72"/>
      <c r="Z337" s="72"/>
      <c r="AQ337" s="73" t="s">
        <v>271</v>
      </c>
    </row>
    <row r="338" spans="1:65" ht="26.25" customHeight="1" thickTop="1" x14ac:dyDescent="0.25">
      <c r="D338" s="159"/>
      <c r="E338" s="175"/>
      <c r="F338" s="175"/>
      <c r="G338" s="175"/>
      <c r="H338" s="175"/>
      <c r="I338" s="175"/>
      <c r="J338" s="175"/>
      <c r="K338" s="175"/>
      <c r="L338" s="175"/>
      <c r="M338" s="160"/>
      <c r="N338" s="413" t="s">
        <v>67</v>
      </c>
      <c r="O338" s="413"/>
      <c r="P338" s="413"/>
      <c r="Q338" s="413"/>
      <c r="R338" s="413"/>
      <c r="S338" s="413"/>
      <c r="T338" s="413"/>
      <c r="U338" s="413"/>
      <c r="V338" s="413"/>
      <c r="W338" s="413"/>
      <c r="X338" s="413"/>
      <c r="Y338" s="413"/>
      <c r="Z338" s="413"/>
      <c r="AA338" s="413"/>
      <c r="AB338" s="413"/>
      <c r="AC338" s="413"/>
      <c r="AD338" s="413"/>
      <c r="AE338" s="413"/>
      <c r="AF338" s="413"/>
      <c r="AG338" s="413"/>
      <c r="AH338" s="413"/>
      <c r="AI338" s="413"/>
      <c r="AJ338" s="413"/>
      <c r="AK338" s="414"/>
      <c r="AL338" s="374" t="s">
        <v>1</v>
      </c>
      <c r="AM338" s="429"/>
      <c r="AN338" s="429"/>
      <c r="AO338" s="429"/>
      <c r="AP338" s="429"/>
      <c r="AQ338" s="429"/>
      <c r="AR338" s="429"/>
      <c r="AS338" s="429"/>
      <c r="AT338" s="429"/>
      <c r="AU338" s="429"/>
      <c r="AV338" s="429"/>
      <c r="AW338" s="429"/>
      <c r="AX338" s="429"/>
      <c r="AY338" s="429"/>
      <c r="AZ338" s="429"/>
      <c r="BA338" s="429"/>
      <c r="BB338" s="429"/>
      <c r="BC338" s="429"/>
      <c r="BD338" s="429"/>
      <c r="BE338" s="429"/>
      <c r="BF338" s="429"/>
      <c r="BG338" s="429"/>
      <c r="BH338" s="429"/>
      <c r="BI338" s="429"/>
      <c r="BJ338" s="430"/>
    </row>
    <row r="339" spans="1:65" ht="15" customHeight="1" thickBot="1" x14ac:dyDescent="0.3">
      <c r="D339" s="161"/>
      <c r="E339" s="402" t="s">
        <v>68</v>
      </c>
      <c r="F339" s="402"/>
      <c r="G339" s="402"/>
      <c r="H339" s="402"/>
      <c r="I339" s="402"/>
      <c r="J339" s="402"/>
      <c r="K339" s="402"/>
      <c r="L339" s="402"/>
      <c r="M339" s="402"/>
      <c r="N339" s="402"/>
      <c r="O339" s="402"/>
      <c r="P339" s="402"/>
      <c r="Q339" s="402"/>
      <c r="R339" s="402"/>
      <c r="S339" s="402"/>
      <c r="T339" s="402"/>
      <c r="U339" s="402"/>
      <c r="V339" s="402"/>
      <c r="W339" s="402"/>
      <c r="X339" s="402"/>
      <c r="Y339" s="402"/>
      <c r="Z339" s="402"/>
      <c r="AA339" s="402"/>
      <c r="AB339" s="402"/>
      <c r="AC339" s="402"/>
      <c r="AD339" s="402"/>
      <c r="AE339" s="402"/>
      <c r="AF339" s="402"/>
      <c r="AG339" s="402"/>
      <c r="AH339" s="402"/>
      <c r="AI339" s="402"/>
      <c r="AJ339" s="402"/>
      <c r="AK339" s="402"/>
      <c r="AL339" s="402"/>
      <c r="AM339" s="402"/>
      <c r="AN339" s="402"/>
      <c r="AO339" s="402"/>
      <c r="AP339" s="402"/>
      <c r="AQ339" s="402"/>
      <c r="AR339" s="402"/>
      <c r="AS339" s="402"/>
      <c r="AT339" s="402"/>
      <c r="AU339" s="402"/>
      <c r="AV339" s="402"/>
      <c r="AW339" s="402"/>
      <c r="AX339" s="179"/>
      <c r="AY339" s="431" t="s">
        <v>69</v>
      </c>
      <c r="AZ339" s="432"/>
      <c r="BA339" s="432"/>
      <c r="BB339" s="432"/>
      <c r="BC339" s="432"/>
      <c r="BD339" s="432"/>
      <c r="BE339" s="164">
        <v>10</v>
      </c>
      <c r="BF339" s="444" t="s">
        <v>70</v>
      </c>
      <c r="BG339" s="444"/>
      <c r="BH339" s="165">
        <v>15</v>
      </c>
      <c r="BI339" s="166"/>
      <c r="BJ339" s="167"/>
    </row>
    <row r="340" spans="1:65" ht="15.75" thickTop="1" x14ac:dyDescent="0.25"/>
    <row r="341" spans="1:65" ht="9" customHeight="1" x14ac:dyDescent="0.25"/>
    <row r="342" spans="1:65" ht="15" customHeight="1" x14ac:dyDescent="0.25">
      <c r="B342" s="197"/>
      <c r="C342" s="197"/>
      <c r="D342" s="345" t="s">
        <v>272</v>
      </c>
      <c r="E342" s="345"/>
      <c r="F342" s="345"/>
      <c r="G342" s="345"/>
      <c r="H342" s="345"/>
      <c r="I342" s="345"/>
      <c r="J342" s="345"/>
      <c r="K342" s="345"/>
      <c r="L342" s="345"/>
      <c r="M342" s="345"/>
      <c r="N342" s="345"/>
      <c r="O342" s="345"/>
      <c r="P342" s="345"/>
      <c r="Q342" s="345"/>
      <c r="R342" s="345"/>
      <c r="S342" s="345"/>
      <c r="T342" s="345"/>
      <c r="U342" s="345"/>
      <c r="V342" s="345"/>
      <c r="W342" s="345"/>
      <c r="X342" s="345"/>
      <c r="Y342" s="345"/>
      <c r="Z342" s="345"/>
      <c r="AA342" s="345"/>
      <c r="AB342" s="345"/>
      <c r="AC342" s="345"/>
      <c r="AD342" s="345"/>
      <c r="AE342" s="345"/>
      <c r="AF342" s="345"/>
      <c r="AG342" s="345"/>
      <c r="AH342" s="345"/>
      <c r="AI342" s="345"/>
      <c r="AJ342" s="345"/>
      <c r="AK342" s="345"/>
      <c r="AL342" s="345"/>
      <c r="AM342" s="345"/>
      <c r="AN342" s="345"/>
      <c r="AO342" s="345"/>
      <c r="AP342" s="345"/>
      <c r="AQ342" s="345"/>
      <c r="AR342" s="345"/>
      <c r="AS342" s="345"/>
      <c r="AT342" s="345"/>
      <c r="AU342" s="345"/>
      <c r="AV342" s="345"/>
      <c r="AW342" s="345"/>
      <c r="AX342" s="345"/>
      <c r="AY342" s="345"/>
      <c r="AZ342" s="345"/>
      <c r="BA342" s="345"/>
      <c r="BB342" s="345"/>
      <c r="BC342" s="345"/>
      <c r="BD342" s="345"/>
      <c r="BE342" s="345"/>
      <c r="BF342" s="345"/>
      <c r="BG342" s="345"/>
      <c r="BH342" s="345"/>
      <c r="BI342" s="345"/>
      <c r="BJ342" s="345"/>
      <c r="BK342" s="197"/>
      <c r="BL342" s="197"/>
      <c r="BM342" s="197"/>
    </row>
    <row r="343" spans="1:65" ht="18.75" x14ac:dyDescent="0.25">
      <c r="B343" s="197"/>
      <c r="C343" s="197"/>
      <c r="D343" s="345" t="s">
        <v>259</v>
      </c>
      <c r="E343" s="345"/>
      <c r="F343" s="345"/>
      <c r="G343" s="345"/>
      <c r="H343" s="345"/>
      <c r="I343" s="345"/>
      <c r="J343" s="345"/>
      <c r="K343" s="345"/>
      <c r="L343" s="345"/>
      <c r="M343" s="345"/>
      <c r="N343" s="345"/>
      <c r="O343" s="345"/>
      <c r="P343" s="345"/>
      <c r="Q343" s="345"/>
      <c r="R343" s="345"/>
      <c r="S343" s="345"/>
      <c r="T343" s="345"/>
      <c r="U343" s="345"/>
      <c r="V343" s="345"/>
      <c r="W343" s="345"/>
      <c r="X343" s="345"/>
      <c r="Y343" s="345"/>
      <c r="Z343" s="345"/>
      <c r="AA343" s="345"/>
      <c r="AB343" s="345"/>
      <c r="AC343" s="345"/>
      <c r="AD343" s="345"/>
      <c r="AE343" s="345"/>
      <c r="AF343" s="345"/>
      <c r="AG343" s="345"/>
      <c r="AH343" s="345"/>
      <c r="AI343" s="345"/>
      <c r="AJ343" s="345"/>
      <c r="AK343" s="345"/>
      <c r="AL343" s="345"/>
      <c r="AM343" s="345"/>
      <c r="AN343" s="345"/>
      <c r="AO343" s="345"/>
      <c r="AP343" s="345"/>
      <c r="AQ343" s="345"/>
      <c r="AR343" s="345"/>
      <c r="AS343" s="345"/>
      <c r="AT343" s="345"/>
      <c r="AU343" s="345"/>
      <c r="AV343" s="345"/>
      <c r="AW343" s="345"/>
      <c r="AX343" s="345"/>
      <c r="AY343" s="345"/>
      <c r="AZ343" s="345"/>
      <c r="BA343" s="345"/>
      <c r="BB343" s="345"/>
      <c r="BC343" s="345"/>
      <c r="BD343" s="345"/>
      <c r="BE343" s="345"/>
      <c r="BF343" s="345"/>
      <c r="BG343" s="345"/>
      <c r="BH343" s="345"/>
      <c r="BI343" s="345"/>
      <c r="BJ343" s="345"/>
      <c r="BK343" s="197"/>
      <c r="BL343" s="197"/>
      <c r="BM343" s="197"/>
    </row>
    <row r="345" spans="1:65" x14ac:dyDescent="0.25">
      <c r="F345" s="19" t="s">
        <v>146</v>
      </c>
      <c r="G345" s="8"/>
      <c r="H345" s="8"/>
      <c r="I345" s="8"/>
      <c r="J345" s="437" t="str">
        <f>Требования!$X$4</f>
        <v>06.01.2024</v>
      </c>
      <c r="K345" s="438"/>
      <c r="L345" s="438"/>
      <c r="M345" s="438"/>
      <c r="N345" s="438"/>
      <c r="O345" s="438"/>
      <c r="P345" s="438"/>
      <c r="Q345" s="8"/>
      <c r="R345" s="8"/>
      <c r="S345" s="8"/>
      <c r="T345" s="8"/>
      <c r="U345" s="8"/>
      <c r="V345" s="8"/>
      <c r="W345" s="8"/>
      <c r="X345" s="8"/>
      <c r="Y345" s="8"/>
      <c r="Z345" s="21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T345" s="19"/>
      <c r="AU345" s="19" t="s">
        <v>160</v>
      </c>
      <c r="AV345" s="8"/>
      <c r="AW345" s="8"/>
      <c r="AX345" s="21"/>
      <c r="BA345" s="346" t="str">
        <f>Требования!$X$12</f>
        <v>S15301060124</v>
      </c>
      <c r="BB345" s="346"/>
      <c r="BC345" s="346"/>
      <c r="BD345" s="346"/>
      <c r="BE345" s="346"/>
      <c r="BF345" s="346"/>
      <c r="BG345" s="346"/>
      <c r="BH345" s="346"/>
    </row>
    <row r="346" spans="1:65" x14ac:dyDescent="0.25">
      <c r="E346" s="19"/>
    </row>
    <row r="347" spans="1:65" x14ac:dyDescent="0.25">
      <c r="F347" s="416">
        <v>1</v>
      </c>
      <c r="G347" s="418"/>
      <c r="H347" s="217" t="s">
        <v>273</v>
      </c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  <c r="Z347" s="188"/>
      <c r="AA347" s="188"/>
      <c r="AB347" s="188"/>
      <c r="AC347" s="188"/>
      <c r="AD347" s="188"/>
      <c r="AE347" s="188"/>
      <c r="AF347" s="188"/>
      <c r="AG347" s="188"/>
      <c r="AH347" s="188"/>
      <c r="AI347" s="188"/>
      <c r="AJ347" s="188"/>
      <c r="AK347" s="188"/>
      <c r="AL347" s="188"/>
      <c r="AM347" s="188"/>
      <c r="AN347" s="188"/>
      <c r="AO347" s="188"/>
      <c r="AP347" s="218"/>
      <c r="AQ347" s="188"/>
      <c r="AR347" s="188"/>
      <c r="AS347" s="188"/>
      <c r="AT347" s="416" t="str">
        <f>('Лист для заполнения'!$AT$32+'Лист для заполнения'!$AT$34+1)&amp;" шт."</f>
        <v>10 шт.</v>
      </c>
      <c r="AU347" s="417"/>
      <c r="AV347" s="417"/>
      <c r="AW347" s="417"/>
      <c r="AX347" s="417"/>
      <c r="AY347" s="417"/>
      <c r="AZ347" s="417"/>
      <c r="BA347" s="417"/>
      <c r="BB347" s="417"/>
      <c r="BC347" s="417"/>
      <c r="BD347" s="417"/>
      <c r="BE347" s="417"/>
      <c r="BF347" s="417"/>
      <c r="BG347" s="417"/>
      <c r="BH347" s="418"/>
      <c r="BI347" s="74"/>
    </row>
    <row r="348" spans="1:65" x14ac:dyDescent="0.25">
      <c r="F348" s="416">
        <v>2</v>
      </c>
      <c r="G348" s="418"/>
      <c r="H348" s="217" t="s">
        <v>274</v>
      </c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  <c r="AA348" s="188"/>
      <c r="AB348" s="188"/>
      <c r="AC348" s="188"/>
      <c r="AD348" s="188"/>
      <c r="AE348" s="188"/>
      <c r="AF348" s="188"/>
      <c r="AG348" s="188"/>
      <c r="AH348" s="188"/>
      <c r="AI348" s="188"/>
      <c r="AJ348" s="188"/>
      <c r="AK348" s="188"/>
      <c r="AL348" s="188"/>
      <c r="AM348" s="188"/>
      <c r="AN348" s="188"/>
      <c r="AO348" s="188"/>
      <c r="AP348" s="218"/>
      <c r="AQ348" s="188"/>
      <c r="AR348" s="188"/>
      <c r="AS348" s="188"/>
      <c r="AT348" s="416" t="str">
        <f>('Лист для заполнения'!$AT$32+'Лист для заполнения'!$AT$34)&amp;" шт."</f>
        <v>9 шт.</v>
      </c>
      <c r="AU348" s="417"/>
      <c r="AV348" s="417"/>
      <c r="AW348" s="417"/>
      <c r="AX348" s="417"/>
      <c r="AY348" s="417"/>
      <c r="AZ348" s="417"/>
      <c r="BA348" s="417"/>
      <c r="BB348" s="417"/>
      <c r="BC348" s="417"/>
      <c r="BD348" s="417"/>
      <c r="BE348" s="417"/>
      <c r="BF348" s="417"/>
      <c r="BG348" s="417"/>
      <c r="BH348" s="418"/>
      <c r="BI348" s="74"/>
    </row>
    <row r="349" spans="1:65" x14ac:dyDescent="0.25">
      <c r="F349" s="416">
        <v>3</v>
      </c>
      <c r="G349" s="418"/>
      <c r="H349" s="217" t="s">
        <v>275</v>
      </c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  <c r="Z349" s="188"/>
      <c r="AA349" s="188"/>
      <c r="AB349" s="188"/>
      <c r="AC349" s="188"/>
      <c r="AD349" s="188"/>
      <c r="AE349" s="188"/>
      <c r="AF349" s="188"/>
      <c r="AG349" s="188"/>
      <c r="AH349" s="188"/>
      <c r="AI349" s="188"/>
      <c r="AJ349" s="188"/>
      <c r="AK349" s="188"/>
      <c r="AL349" s="188"/>
      <c r="AM349" s="188"/>
      <c r="AN349" s="188"/>
      <c r="AO349" s="188"/>
      <c r="AP349" s="218"/>
      <c r="AQ349" s="188"/>
      <c r="AR349" s="188"/>
      <c r="AS349" s="188"/>
      <c r="AT349" s="416" t="s">
        <v>371</v>
      </c>
      <c r="AU349" s="417"/>
      <c r="AV349" s="417"/>
      <c r="AW349" s="417"/>
      <c r="AX349" s="417"/>
      <c r="AY349" s="417"/>
      <c r="AZ349" s="417"/>
      <c r="BA349" s="417"/>
      <c r="BB349" s="417"/>
      <c r="BC349" s="417"/>
      <c r="BD349" s="417"/>
      <c r="BE349" s="417"/>
      <c r="BF349" s="417"/>
      <c r="BG349" s="417"/>
      <c r="BH349" s="418"/>
      <c r="BI349" s="74"/>
    </row>
    <row r="350" spans="1:65" x14ac:dyDescent="0.25">
      <c r="F350" s="501">
        <v>4</v>
      </c>
      <c r="G350" s="502"/>
      <c r="H350" s="188" t="s">
        <v>276</v>
      </c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  <c r="Z350" s="188"/>
      <c r="AA350" s="188"/>
      <c r="AB350" s="188"/>
      <c r="AC350" s="188"/>
      <c r="AD350" s="188"/>
      <c r="AE350" s="188"/>
      <c r="AF350" s="188"/>
      <c r="AG350" s="188"/>
      <c r="AH350" s="188"/>
      <c r="AI350" s="188"/>
      <c r="AJ350" s="188"/>
      <c r="AK350" s="188"/>
      <c r="AL350" s="188"/>
      <c r="AM350" s="188"/>
      <c r="AN350" s="188"/>
      <c r="AO350" s="188"/>
      <c r="AP350" s="218"/>
      <c r="AQ350" s="188"/>
      <c r="AR350" s="188"/>
      <c r="AS350" s="188"/>
      <c r="AT350" s="416" t="str">
        <f>('Лист для заполнения'!$AT$32+'Лист для заполнения'!$AT$34+1+'Лист для заполнения'!$AT$36)&amp;" шт."</f>
        <v>14 шт.</v>
      </c>
      <c r="AU350" s="417"/>
      <c r="AV350" s="417"/>
      <c r="AW350" s="417"/>
      <c r="AX350" s="417"/>
      <c r="AY350" s="417"/>
      <c r="AZ350" s="417"/>
      <c r="BA350" s="417"/>
      <c r="BB350" s="417"/>
      <c r="BC350" s="417"/>
      <c r="BD350" s="417"/>
      <c r="BE350" s="417"/>
      <c r="BF350" s="417"/>
      <c r="BG350" s="417"/>
      <c r="BH350" s="418"/>
      <c r="BI350" s="74"/>
    </row>
    <row r="351" spans="1:65" x14ac:dyDescent="0.25">
      <c r="F351" s="503"/>
      <c r="G351" s="342"/>
      <c r="H351" s="185" t="s">
        <v>277</v>
      </c>
      <c r="I351" s="185"/>
      <c r="J351" s="185"/>
      <c r="K351" s="185"/>
      <c r="L351" s="185"/>
      <c r="M351" s="185"/>
      <c r="N351" s="185"/>
      <c r="O351" s="185"/>
      <c r="P351" s="185"/>
      <c r="Q351" s="185"/>
      <c r="R351" s="185"/>
      <c r="S351" s="185"/>
      <c r="T351" s="185"/>
      <c r="U351" s="185"/>
      <c r="V351" s="185"/>
      <c r="W351" s="185"/>
      <c r="X351" s="185"/>
      <c r="Y351" s="185"/>
      <c r="Z351" s="185"/>
      <c r="AA351" s="185"/>
      <c r="AB351" s="185"/>
      <c r="AC351" s="185"/>
      <c r="AD351" s="185"/>
      <c r="AE351" s="185"/>
      <c r="AF351" s="185"/>
      <c r="AG351" s="185"/>
      <c r="AH351" s="185"/>
      <c r="AI351" s="185"/>
      <c r="AJ351" s="185"/>
      <c r="AK351" s="185"/>
      <c r="AL351" s="185"/>
      <c r="AM351" s="185"/>
      <c r="AN351" s="185"/>
      <c r="AO351" s="185"/>
      <c r="AP351" s="188"/>
      <c r="AQ351" s="188"/>
      <c r="AR351" s="188"/>
      <c r="AS351" s="188"/>
      <c r="AT351" s="416" t="str">
        <f>'Лист для заполнения'!$AT$36&amp;" шт."</f>
        <v>4 шт.</v>
      </c>
      <c r="AU351" s="417"/>
      <c r="AV351" s="417"/>
      <c r="AW351" s="417"/>
      <c r="AX351" s="417"/>
      <c r="AY351" s="417"/>
      <c r="AZ351" s="417"/>
      <c r="BA351" s="417"/>
      <c r="BB351" s="417"/>
      <c r="BC351" s="417"/>
      <c r="BD351" s="417"/>
      <c r="BE351" s="417"/>
      <c r="BF351" s="417"/>
      <c r="BG351" s="417"/>
      <c r="BH351" s="418"/>
      <c r="BI351" s="74"/>
    </row>
    <row r="352" spans="1:65" x14ac:dyDescent="0.25">
      <c r="G352" s="219" t="s">
        <v>278</v>
      </c>
    </row>
    <row r="353" spans="2:65" ht="15" customHeight="1" x14ac:dyDescent="0.25">
      <c r="B353" s="197"/>
      <c r="C353" s="197"/>
      <c r="D353" s="345" t="s">
        <v>279</v>
      </c>
      <c r="E353" s="345"/>
      <c r="F353" s="345"/>
      <c r="G353" s="345"/>
      <c r="H353" s="345"/>
      <c r="I353" s="345"/>
      <c r="J353" s="345"/>
      <c r="K353" s="345"/>
      <c r="L353" s="345"/>
      <c r="M353" s="345"/>
      <c r="N353" s="345"/>
      <c r="O353" s="345"/>
      <c r="P353" s="345"/>
      <c r="Q353" s="345"/>
      <c r="R353" s="345"/>
      <c r="S353" s="345"/>
      <c r="T353" s="345"/>
      <c r="U353" s="345"/>
      <c r="V353" s="345"/>
      <c r="W353" s="345"/>
      <c r="X353" s="345"/>
      <c r="Y353" s="345"/>
      <c r="Z353" s="345"/>
      <c r="AA353" s="345"/>
      <c r="AB353" s="345"/>
      <c r="AC353" s="345"/>
      <c r="AD353" s="345"/>
      <c r="AE353" s="345"/>
      <c r="AF353" s="345"/>
      <c r="AG353" s="345"/>
      <c r="AH353" s="345"/>
      <c r="AI353" s="345"/>
      <c r="AJ353" s="345"/>
      <c r="AK353" s="345"/>
      <c r="AL353" s="345"/>
      <c r="AM353" s="345"/>
      <c r="AN353" s="345"/>
      <c r="AO353" s="345"/>
      <c r="AP353" s="345"/>
      <c r="AQ353" s="345"/>
      <c r="AR353" s="345"/>
      <c r="AS353" s="345"/>
      <c r="AT353" s="345"/>
      <c r="AU353" s="345"/>
      <c r="AV353" s="345"/>
      <c r="AW353" s="345"/>
      <c r="AX353" s="345"/>
      <c r="AY353" s="345"/>
      <c r="AZ353" s="345"/>
      <c r="BA353" s="345"/>
      <c r="BB353" s="345"/>
      <c r="BC353" s="345"/>
      <c r="BD353" s="345"/>
      <c r="BE353" s="345"/>
      <c r="BF353" s="345"/>
      <c r="BG353" s="345"/>
      <c r="BH353" s="345"/>
      <c r="BI353" s="345"/>
      <c r="BJ353" s="345"/>
      <c r="BK353" s="197"/>
      <c r="BL353" s="197"/>
      <c r="BM353" s="197"/>
    </row>
    <row r="359" spans="2:65" ht="15" customHeight="1" x14ac:dyDescent="0.25">
      <c r="B359" s="197"/>
      <c r="C359" s="197"/>
      <c r="D359" s="345" t="s">
        <v>280</v>
      </c>
      <c r="E359" s="345"/>
      <c r="F359" s="345"/>
      <c r="G359" s="345"/>
      <c r="H359" s="345"/>
      <c r="I359" s="345"/>
      <c r="J359" s="345"/>
      <c r="K359" s="345"/>
      <c r="L359" s="345"/>
      <c r="M359" s="345"/>
      <c r="N359" s="345"/>
      <c r="O359" s="345"/>
      <c r="P359" s="345"/>
      <c r="Q359" s="345"/>
      <c r="R359" s="345"/>
      <c r="S359" s="345"/>
      <c r="T359" s="345"/>
      <c r="U359" s="345"/>
      <c r="V359" s="345"/>
      <c r="W359" s="345"/>
      <c r="X359" s="345"/>
      <c r="Y359" s="345"/>
      <c r="Z359" s="345"/>
      <c r="AA359" s="345"/>
      <c r="AB359" s="345"/>
      <c r="AC359" s="345"/>
      <c r="AD359" s="345"/>
      <c r="AE359" s="345"/>
      <c r="AF359" s="345"/>
      <c r="AG359" s="345"/>
      <c r="AH359" s="345"/>
      <c r="AI359" s="345"/>
      <c r="AJ359" s="345"/>
      <c r="AK359" s="345"/>
      <c r="AL359" s="345"/>
      <c r="AM359" s="345"/>
      <c r="AN359" s="345"/>
      <c r="AO359" s="345"/>
      <c r="AP359" s="345"/>
      <c r="AQ359" s="345"/>
      <c r="AR359" s="345"/>
      <c r="AS359" s="345"/>
      <c r="AT359" s="345"/>
      <c r="AU359" s="345"/>
      <c r="AV359" s="345"/>
      <c r="AW359" s="345"/>
      <c r="AX359" s="345"/>
      <c r="AY359" s="345"/>
      <c r="AZ359" s="345"/>
      <c r="BA359" s="345"/>
      <c r="BB359" s="345"/>
      <c r="BC359" s="345"/>
      <c r="BD359" s="345"/>
      <c r="BE359" s="345"/>
      <c r="BF359" s="345"/>
      <c r="BG359" s="345"/>
      <c r="BH359" s="345"/>
      <c r="BI359" s="345"/>
      <c r="BJ359" s="345"/>
      <c r="BK359" s="197"/>
      <c r="BL359" s="197"/>
      <c r="BM359" s="197"/>
    </row>
    <row r="369" spans="6:61" ht="27.75" customHeight="1" x14ac:dyDescent="0.25"/>
    <row r="370" spans="6:61" x14ac:dyDescent="0.25">
      <c r="G370" s="45" t="s">
        <v>281</v>
      </c>
    </row>
    <row r="371" spans="6:61" x14ac:dyDescent="0.25">
      <c r="J371" s="346" t="str">
        <f>'Лист для заполнения'!$BE$11</f>
        <v>Горбунова Е.А.</v>
      </c>
      <c r="K371" s="346"/>
      <c r="L371" s="346"/>
      <c r="M371" s="346"/>
      <c r="N371" s="346"/>
      <c r="O371" s="346"/>
      <c r="P371" s="346"/>
      <c r="Q371" s="346"/>
      <c r="R371" s="346"/>
      <c r="S371" s="346"/>
      <c r="T371" s="346"/>
      <c r="U371" s="346"/>
      <c r="V371" s="346"/>
      <c r="W371" s="346"/>
      <c r="X371" s="346"/>
      <c r="Z371" s="9"/>
      <c r="AU371" s="190"/>
      <c r="AV371" s="190"/>
      <c r="AW371" s="190"/>
      <c r="AX371" s="190"/>
      <c r="AY371" s="190"/>
      <c r="AZ371" s="190"/>
      <c r="BA371" s="190"/>
      <c r="BB371" s="190"/>
      <c r="BC371" s="190"/>
      <c r="BD371" s="190"/>
      <c r="BE371" s="190"/>
      <c r="BF371" s="190"/>
      <c r="BG371" s="190"/>
    </row>
    <row r="372" spans="6:61" x14ac:dyDescent="0.25">
      <c r="J372" s="499" t="s">
        <v>269</v>
      </c>
      <c r="K372" s="499"/>
      <c r="L372" s="499"/>
      <c r="M372" s="499"/>
      <c r="N372" s="499"/>
      <c r="O372" s="499"/>
      <c r="P372" s="499"/>
      <c r="Q372" s="499"/>
      <c r="R372" s="499"/>
      <c r="S372" s="499"/>
      <c r="T372" s="499"/>
      <c r="U372" s="499"/>
      <c r="V372" s="499"/>
      <c r="W372" s="499"/>
      <c r="X372" s="499"/>
      <c r="AU372" s="500" t="s">
        <v>47</v>
      </c>
      <c r="AV372" s="500"/>
      <c r="AW372" s="500"/>
      <c r="AX372" s="500"/>
      <c r="AY372" s="500"/>
      <c r="AZ372" s="500"/>
      <c r="BA372" s="500"/>
      <c r="BB372" s="500"/>
      <c r="BC372" s="500"/>
      <c r="BD372" s="500"/>
      <c r="BE372" s="500"/>
      <c r="BF372" s="500"/>
      <c r="BG372" s="500"/>
    </row>
    <row r="374" spans="6:61" x14ac:dyDescent="0.25">
      <c r="F374" s="416">
        <v>1</v>
      </c>
      <c r="G374" s="418"/>
      <c r="H374" s="217" t="s">
        <v>282</v>
      </c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  <c r="AA374" s="188"/>
      <c r="AB374" s="188"/>
      <c r="AC374" s="188"/>
      <c r="AD374" s="188"/>
      <c r="AE374" s="188"/>
      <c r="AF374" s="188"/>
      <c r="AG374" s="188"/>
      <c r="AH374" s="188"/>
      <c r="AI374" s="188"/>
      <c r="AJ374" s="188"/>
      <c r="AK374" s="188"/>
      <c r="AL374" s="188"/>
      <c r="AM374" s="188"/>
      <c r="AN374" s="188"/>
      <c r="AO374" s="188"/>
      <c r="AP374" s="218"/>
      <c r="AQ374" s="188"/>
      <c r="AR374" s="188"/>
      <c r="AS374" s="188"/>
      <c r="AT374" s="416" t="str">
        <f>('Лист для заполнения'!$AT$32+'Лист для заполнения'!$AT$34)&amp;" шт."</f>
        <v>9 шт.</v>
      </c>
      <c r="AU374" s="417"/>
      <c r="AV374" s="417"/>
      <c r="AW374" s="417"/>
      <c r="AX374" s="417"/>
      <c r="AY374" s="417"/>
      <c r="AZ374" s="417"/>
      <c r="BA374" s="417"/>
      <c r="BB374" s="417"/>
      <c r="BC374" s="417"/>
      <c r="BD374" s="417"/>
      <c r="BE374" s="417"/>
      <c r="BF374" s="417"/>
      <c r="BG374" s="417"/>
      <c r="BH374" s="418"/>
      <c r="BI374" s="74"/>
    </row>
    <row r="375" spans="6:61" x14ac:dyDescent="0.25">
      <c r="F375" s="416">
        <v>2</v>
      </c>
      <c r="G375" s="418"/>
      <c r="H375" s="217" t="s">
        <v>283</v>
      </c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  <c r="Z375" s="188"/>
      <c r="AA375" s="188"/>
      <c r="AB375" s="188"/>
      <c r="AC375" s="188"/>
      <c r="AD375" s="188"/>
      <c r="AE375" s="188"/>
      <c r="AF375" s="188"/>
      <c r="AG375" s="188"/>
      <c r="AH375" s="188"/>
      <c r="AI375" s="188"/>
      <c r="AJ375" s="188"/>
      <c r="AK375" s="188"/>
      <c r="AL375" s="188"/>
      <c r="AM375" s="188"/>
      <c r="AN375" s="188"/>
      <c r="AO375" s="188"/>
      <c r="AP375" s="218"/>
      <c r="AQ375" s="188"/>
      <c r="AR375" s="188"/>
      <c r="AS375" s="188"/>
      <c r="AT375" s="416" t="str">
        <f>'Лист для заполнения'!$AT$36&amp;" шт."</f>
        <v>4 шт.</v>
      </c>
      <c r="AU375" s="417"/>
      <c r="AV375" s="417"/>
      <c r="AW375" s="417"/>
      <c r="AX375" s="417"/>
      <c r="AY375" s="417"/>
      <c r="AZ375" s="417"/>
      <c r="BA375" s="417"/>
      <c r="BB375" s="417"/>
      <c r="BC375" s="417"/>
      <c r="BD375" s="417"/>
      <c r="BE375" s="417"/>
      <c r="BF375" s="417"/>
      <c r="BG375" s="417"/>
      <c r="BH375" s="418"/>
      <c r="BI375" s="74"/>
    </row>
    <row r="376" spans="6:61" x14ac:dyDescent="0.25">
      <c r="F376" s="501">
        <v>3</v>
      </c>
      <c r="G376" s="502"/>
      <c r="H376" s="217" t="s">
        <v>284</v>
      </c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  <c r="Z376" s="188"/>
      <c r="AA376" s="188"/>
      <c r="AB376" s="188"/>
      <c r="AC376" s="188"/>
      <c r="AD376" s="188"/>
      <c r="AE376" s="188"/>
      <c r="AF376" s="188"/>
      <c r="AG376" s="188"/>
      <c r="AH376" s="188"/>
      <c r="AI376" s="188"/>
      <c r="AJ376" s="188"/>
      <c r="AK376" s="188"/>
      <c r="AL376" s="188"/>
      <c r="AM376" s="188"/>
      <c r="AN376" s="188"/>
      <c r="AO376" s="188"/>
      <c r="AP376" s="218"/>
      <c r="AQ376" s="188"/>
      <c r="AR376" s="188"/>
      <c r="AS376" s="188"/>
      <c r="AT376" s="416" t="str">
        <f>('Лист для заполнения'!$AT$32+'Лист для заполнения'!$AT$34)&amp;" шт."</f>
        <v>9 шт.</v>
      </c>
      <c r="AU376" s="417"/>
      <c r="AV376" s="417"/>
      <c r="AW376" s="417"/>
      <c r="AX376" s="417"/>
      <c r="AY376" s="417"/>
      <c r="AZ376" s="417"/>
      <c r="BA376" s="417"/>
      <c r="BB376" s="417"/>
      <c r="BC376" s="417"/>
      <c r="BD376" s="417"/>
      <c r="BE376" s="417"/>
      <c r="BF376" s="417"/>
      <c r="BG376" s="417"/>
      <c r="BH376" s="418"/>
      <c r="BI376" s="74"/>
    </row>
    <row r="377" spans="6:61" x14ac:dyDescent="0.25">
      <c r="F377" s="503"/>
      <c r="G377" s="342"/>
      <c r="H377" s="188" t="s">
        <v>285</v>
      </c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  <c r="AE377" s="188"/>
      <c r="AF377" s="188"/>
      <c r="AG377" s="188"/>
      <c r="AH377" s="188"/>
      <c r="AI377" s="188"/>
      <c r="AJ377" s="188"/>
      <c r="AK377" s="188"/>
      <c r="AL377" s="188"/>
      <c r="AM377" s="188"/>
      <c r="AN377" s="188"/>
      <c r="AO377" s="188"/>
      <c r="AP377" s="218"/>
      <c r="AQ377" s="188"/>
      <c r="AR377" s="188"/>
      <c r="AS377" s="188"/>
      <c r="AT377" s="416" t="str">
        <f>'Лист для заполнения'!$AT$36&amp;" шт."</f>
        <v>4 шт.</v>
      </c>
      <c r="AU377" s="417"/>
      <c r="AV377" s="417"/>
      <c r="AW377" s="417"/>
      <c r="AX377" s="417"/>
      <c r="AY377" s="417"/>
      <c r="AZ377" s="417"/>
      <c r="BA377" s="417"/>
      <c r="BB377" s="417"/>
      <c r="BC377" s="417"/>
      <c r="BD377" s="417"/>
      <c r="BE377" s="417"/>
      <c r="BF377" s="417"/>
      <c r="BG377" s="417"/>
      <c r="BH377" s="418"/>
      <c r="BI377" s="74"/>
    </row>
    <row r="378" spans="6:61" x14ac:dyDescent="0.25">
      <c r="F378" s="501">
        <v>4</v>
      </c>
      <c r="G378" s="502"/>
      <c r="H378" s="185" t="s">
        <v>286</v>
      </c>
      <c r="I378" s="185"/>
      <c r="J378" s="185"/>
      <c r="K378" s="185"/>
      <c r="L378" s="185"/>
      <c r="M378" s="185"/>
      <c r="N378" s="185"/>
      <c r="O378" s="185"/>
      <c r="P378" s="185"/>
      <c r="Q378" s="185"/>
      <c r="R378" s="185"/>
      <c r="S378" s="185"/>
      <c r="T378" s="185"/>
      <c r="U378" s="185"/>
      <c r="V378" s="185"/>
      <c r="W378" s="185"/>
      <c r="X378" s="185"/>
      <c r="Y378" s="185"/>
      <c r="Z378" s="185"/>
      <c r="AA378" s="185"/>
      <c r="AB378" s="185"/>
      <c r="AC378" s="185"/>
      <c r="AD378" s="185"/>
      <c r="AE378" s="185"/>
      <c r="AF378" s="185"/>
      <c r="AG378" s="185"/>
      <c r="AH378" s="185"/>
      <c r="AI378" s="185"/>
      <c r="AJ378" s="185"/>
      <c r="AK378" s="185"/>
      <c r="AL378" s="185"/>
      <c r="AM378" s="185"/>
      <c r="AN378" s="185"/>
      <c r="AO378" s="185"/>
      <c r="AP378" s="188"/>
      <c r="AQ378" s="188"/>
      <c r="AR378" s="188"/>
      <c r="AS378" s="188"/>
      <c r="AT378" s="416" t="str">
        <f>('Лист для заполнения'!$AT$36+'Лист для заполнения'!$AT$32+'Лист для заполнения'!$AT$34)&amp;" шт."</f>
        <v>13 шт.</v>
      </c>
      <c r="AU378" s="417"/>
      <c r="AV378" s="417"/>
      <c r="AW378" s="417"/>
      <c r="AX378" s="417"/>
      <c r="AY378" s="417"/>
      <c r="AZ378" s="417"/>
      <c r="BA378" s="417"/>
      <c r="BB378" s="417"/>
      <c r="BC378" s="417"/>
      <c r="BD378" s="417"/>
      <c r="BE378" s="417"/>
      <c r="BF378" s="417"/>
      <c r="BG378" s="417"/>
      <c r="BH378" s="418"/>
      <c r="BI378" s="74"/>
    </row>
    <row r="379" spans="6:61" x14ac:dyDescent="0.25">
      <c r="F379" s="503"/>
      <c r="G379" s="342"/>
      <c r="H379" s="217" t="s">
        <v>287</v>
      </c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  <c r="Z379" s="188"/>
      <c r="AA379" s="188"/>
      <c r="AB379" s="188"/>
      <c r="AC379" s="188"/>
      <c r="AD379" s="188"/>
      <c r="AE379" s="188"/>
      <c r="AF379" s="188"/>
      <c r="AG379" s="188"/>
      <c r="AH379" s="188"/>
      <c r="AI379" s="188"/>
      <c r="AJ379" s="188"/>
      <c r="AK379" s="188"/>
      <c r="AL379" s="188"/>
      <c r="AM379" s="188"/>
      <c r="AN379" s="188"/>
      <c r="AO379" s="188"/>
      <c r="AP379" s="218"/>
      <c r="AQ379" s="188"/>
      <c r="AR379" s="188"/>
      <c r="AS379" s="188"/>
      <c r="AT379" s="416" t="str">
        <f>'Лист для заполнения'!$AT$36&amp;" шт."</f>
        <v>4 шт.</v>
      </c>
      <c r="AU379" s="417"/>
      <c r="AV379" s="417"/>
      <c r="AW379" s="417"/>
      <c r="AX379" s="417"/>
      <c r="AY379" s="417"/>
      <c r="AZ379" s="417"/>
      <c r="BA379" s="417"/>
      <c r="BB379" s="417"/>
      <c r="BC379" s="417"/>
      <c r="BD379" s="417"/>
      <c r="BE379" s="417"/>
      <c r="BF379" s="417"/>
      <c r="BG379" s="417"/>
      <c r="BH379" s="418"/>
      <c r="BI379" s="74"/>
    </row>
    <row r="380" spans="6:61" x14ac:dyDescent="0.25">
      <c r="F380" s="416">
        <v>5</v>
      </c>
      <c r="G380" s="418"/>
      <c r="H380" s="217" t="s">
        <v>288</v>
      </c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  <c r="Z380" s="188"/>
      <c r="AA380" s="188"/>
      <c r="AB380" s="188"/>
      <c r="AC380" s="188"/>
      <c r="AD380" s="188"/>
      <c r="AE380" s="188"/>
      <c r="AF380" s="188"/>
      <c r="AG380" s="188"/>
      <c r="AH380" s="188"/>
      <c r="AI380" s="188"/>
      <c r="AJ380" s="188"/>
      <c r="AK380" s="188"/>
      <c r="AL380" s="188"/>
      <c r="AM380" s="188"/>
      <c r="AN380" s="188"/>
      <c r="AO380" s="188"/>
      <c r="AP380" s="218"/>
      <c r="AQ380" s="188"/>
      <c r="AR380" s="188"/>
      <c r="AS380" s="188"/>
      <c r="AT380" s="416" t="s">
        <v>371</v>
      </c>
      <c r="AU380" s="417"/>
      <c r="AV380" s="417"/>
      <c r="AW380" s="417"/>
      <c r="AX380" s="417"/>
      <c r="AY380" s="417"/>
      <c r="AZ380" s="417"/>
      <c r="BA380" s="417"/>
      <c r="BB380" s="417"/>
      <c r="BC380" s="417"/>
      <c r="BD380" s="417"/>
      <c r="BE380" s="417"/>
      <c r="BF380" s="417"/>
      <c r="BG380" s="417"/>
      <c r="BH380" s="418"/>
      <c r="BI380" s="74"/>
    </row>
    <row r="381" spans="6:61" x14ac:dyDescent="0.25">
      <c r="F381" s="416">
        <v>6</v>
      </c>
      <c r="G381" s="418"/>
      <c r="H381" s="217" t="s">
        <v>289</v>
      </c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  <c r="Z381" s="188"/>
      <c r="AA381" s="188"/>
      <c r="AB381" s="188"/>
      <c r="AC381" s="188"/>
      <c r="AD381" s="188"/>
      <c r="AE381" s="188"/>
      <c r="AF381" s="188"/>
      <c r="AG381" s="188"/>
      <c r="AH381" s="188"/>
      <c r="AI381" s="188"/>
      <c r="AJ381" s="188"/>
      <c r="AK381" s="188"/>
      <c r="AL381" s="188"/>
      <c r="AM381" s="188"/>
      <c r="AN381" s="188"/>
      <c r="AO381" s="188"/>
      <c r="AP381" s="218"/>
      <c r="AQ381" s="188"/>
      <c r="AR381" s="188"/>
      <c r="AS381" s="188"/>
      <c r="AT381" s="416" t="str">
        <f>'Лист для заполнения'!$AT$32&amp;" шт."</f>
        <v>5 шт.</v>
      </c>
      <c r="AU381" s="417"/>
      <c r="AV381" s="417"/>
      <c r="AW381" s="417"/>
      <c r="AX381" s="417"/>
      <c r="AY381" s="417"/>
      <c r="AZ381" s="417"/>
      <c r="BA381" s="417"/>
      <c r="BB381" s="417"/>
      <c r="BC381" s="417"/>
      <c r="BD381" s="417"/>
      <c r="BE381" s="417"/>
      <c r="BF381" s="417"/>
      <c r="BG381" s="417"/>
      <c r="BH381" s="418"/>
      <c r="BI381" s="74"/>
    </row>
    <row r="382" spans="6:61" x14ac:dyDescent="0.25">
      <c r="F382" s="416">
        <v>7</v>
      </c>
      <c r="G382" s="418"/>
      <c r="H382" s="217" t="s">
        <v>290</v>
      </c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  <c r="Z382" s="188"/>
      <c r="AA382" s="188"/>
      <c r="AB382" s="188"/>
      <c r="AC382" s="188"/>
      <c r="AD382" s="188"/>
      <c r="AE382" s="188"/>
      <c r="AF382" s="188"/>
      <c r="AG382" s="188"/>
      <c r="AH382" s="188"/>
      <c r="AI382" s="188"/>
      <c r="AJ382" s="188"/>
      <c r="AK382" s="188"/>
      <c r="AL382" s="188"/>
      <c r="AM382" s="188"/>
      <c r="AN382" s="188"/>
      <c r="AO382" s="188"/>
      <c r="AP382" s="188"/>
      <c r="AQ382" s="188"/>
      <c r="AR382" s="188"/>
      <c r="AS382" s="188"/>
      <c r="AT382" s="416" t="str">
        <f>'Лист для заполнения'!$AT$32&amp;" шт."</f>
        <v>5 шт.</v>
      </c>
      <c r="AU382" s="417"/>
      <c r="AV382" s="417"/>
      <c r="AW382" s="417"/>
      <c r="AX382" s="417"/>
      <c r="AY382" s="417"/>
      <c r="AZ382" s="417"/>
      <c r="BA382" s="417"/>
      <c r="BB382" s="417"/>
      <c r="BC382" s="417"/>
      <c r="BD382" s="417"/>
      <c r="BE382" s="417"/>
      <c r="BF382" s="417"/>
      <c r="BG382" s="417"/>
      <c r="BH382" s="418"/>
      <c r="BI382" s="74"/>
    </row>
    <row r="384" spans="6:61" x14ac:dyDescent="0.25">
      <c r="G384" s="45" t="s">
        <v>291</v>
      </c>
    </row>
    <row r="385" spans="1:65" x14ac:dyDescent="0.25">
      <c r="J385" s="346" t="str">
        <f>'Лист для заполнения'!$BE$15</f>
        <v>Стребков И.М.</v>
      </c>
      <c r="K385" s="346"/>
      <c r="L385" s="346"/>
      <c r="M385" s="346"/>
      <c r="N385" s="346"/>
      <c r="O385" s="346"/>
      <c r="P385" s="346"/>
      <c r="Q385" s="346"/>
      <c r="R385" s="346"/>
      <c r="S385" s="346"/>
      <c r="T385" s="346"/>
      <c r="U385" s="346"/>
      <c r="V385" s="346"/>
      <c r="W385" s="346"/>
      <c r="X385" s="346"/>
      <c r="Z385" s="9"/>
      <c r="AU385" s="190"/>
      <c r="AV385" s="190"/>
      <c r="AW385" s="190"/>
      <c r="AX385" s="190"/>
      <c r="AY385" s="190"/>
      <c r="AZ385" s="190"/>
      <c r="BA385" s="190"/>
      <c r="BB385" s="190"/>
      <c r="BC385" s="190"/>
      <c r="BD385" s="190"/>
      <c r="BE385" s="190"/>
      <c r="BF385" s="190"/>
      <c r="BG385" s="190"/>
    </row>
    <row r="386" spans="1:65" x14ac:dyDescent="0.25">
      <c r="J386" s="499" t="s">
        <v>269</v>
      </c>
      <c r="K386" s="499"/>
      <c r="L386" s="499"/>
      <c r="M386" s="499"/>
      <c r="N386" s="499"/>
      <c r="O386" s="499"/>
      <c r="P386" s="499"/>
      <c r="Q386" s="499"/>
      <c r="R386" s="499"/>
      <c r="S386" s="499"/>
      <c r="T386" s="499"/>
      <c r="U386" s="499"/>
      <c r="V386" s="499"/>
      <c r="W386" s="499"/>
      <c r="X386" s="499"/>
      <c r="AU386" s="500" t="s">
        <v>47</v>
      </c>
      <c r="AV386" s="500"/>
      <c r="AW386" s="500"/>
      <c r="AX386" s="500"/>
      <c r="AY386" s="500"/>
      <c r="AZ386" s="500"/>
      <c r="BA386" s="500"/>
      <c r="BB386" s="500"/>
      <c r="BC386" s="500"/>
      <c r="BD386" s="500"/>
      <c r="BE386" s="500"/>
      <c r="BF386" s="500"/>
      <c r="BG386" s="500"/>
    </row>
    <row r="387" spans="1:65" x14ac:dyDescent="0.25">
      <c r="G387" s="45" t="s">
        <v>292</v>
      </c>
    </row>
    <row r="388" spans="1:65" x14ac:dyDescent="0.25">
      <c r="J388" s="346" t="str">
        <f>'Лист для заполнения'!$BE$13</f>
        <v>Ашанин И.А.</v>
      </c>
      <c r="K388" s="346"/>
      <c r="L388" s="346"/>
      <c r="M388" s="346"/>
      <c r="N388" s="346"/>
      <c r="O388" s="346"/>
      <c r="P388" s="346"/>
      <c r="Q388" s="346"/>
      <c r="R388" s="346"/>
      <c r="S388" s="346"/>
      <c r="T388" s="346"/>
      <c r="U388" s="346"/>
      <c r="V388" s="346"/>
      <c r="W388" s="346"/>
      <c r="X388" s="346"/>
      <c r="Z388" s="9"/>
      <c r="AU388" s="190"/>
      <c r="AV388" s="190"/>
      <c r="AW388" s="190"/>
      <c r="AX388" s="190"/>
      <c r="AY388" s="190"/>
      <c r="AZ388" s="190"/>
      <c r="BA388" s="190"/>
      <c r="BB388" s="190"/>
      <c r="BC388" s="190"/>
      <c r="BD388" s="190"/>
      <c r="BE388" s="190"/>
      <c r="BF388" s="190"/>
      <c r="BG388" s="190"/>
    </row>
    <row r="389" spans="1:65" x14ac:dyDescent="0.25">
      <c r="J389" s="499" t="s">
        <v>269</v>
      </c>
      <c r="K389" s="499"/>
      <c r="L389" s="499"/>
      <c r="M389" s="499"/>
      <c r="N389" s="499"/>
      <c r="O389" s="499"/>
      <c r="P389" s="499"/>
      <c r="Q389" s="499"/>
      <c r="R389" s="499"/>
      <c r="S389" s="499"/>
      <c r="T389" s="499"/>
      <c r="U389" s="499"/>
      <c r="V389" s="499"/>
      <c r="W389" s="499"/>
      <c r="X389" s="499"/>
      <c r="AU389" s="500" t="s">
        <v>47</v>
      </c>
      <c r="AV389" s="500"/>
      <c r="AW389" s="500"/>
      <c r="AX389" s="500"/>
      <c r="AY389" s="500"/>
      <c r="AZ389" s="500"/>
      <c r="BA389" s="500"/>
      <c r="BB389" s="500"/>
      <c r="BC389" s="500"/>
      <c r="BD389" s="500"/>
      <c r="BE389" s="500"/>
      <c r="BF389" s="500"/>
      <c r="BG389" s="500"/>
    </row>
    <row r="391" spans="1:65" ht="15.75" thickBot="1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O391" s="73"/>
      <c r="P391" s="72"/>
      <c r="Q391" s="72"/>
      <c r="R391" s="72"/>
      <c r="T391" s="74"/>
      <c r="U391" s="72"/>
      <c r="V391" s="72"/>
      <c r="W391" s="72"/>
      <c r="X391" s="72"/>
      <c r="Y391" s="72"/>
      <c r="Z391" s="72"/>
      <c r="AQ391" s="73" t="s">
        <v>293</v>
      </c>
    </row>
    <row r="392" spans="1:65" ht="26.25" customHeight="1" thickTop="1" x14ac:dyDescent="0.25">
      <c r="D392" s="159"/>
      <c r="E392" s="175"/>
      <c r="F392" s="175"/>
      <c r="G392" s="175"/>
      <c r="H392" s="175"/>
      <c r="I392" s="175"/>
      <c r="J392" s="175"/>
      <c r="K392" s="175"/>
      <c r="L392" s="175"/>
      <c r="M392" s="160"/>
      <c r="N392" s="413" t="s">
        <v>67</v>
      </c>
      <c r="O392" s="413"/>
      <c r="P392" s="413"/>
      <c r="Q392" s="413"/>
      <c r="R392" s="413"/>
      <c r="S392" s="413"/>
      <c r="T392" s="413"/>
      <c r="U392" s="413"/>
      <c r="V392" s="413"/>
      <c r="W392" s="413"/>
      <c r="X392" s="413"/>
      <c r="Y392" s="413"/>
      <c r="Z392" s="413"/>
      <c r="AA392" s="413"/>
      <c r="AB392" s="413"/>
      <c r="AC392" s="413"/>
      <c r="AD392" s="413"/>
      <c r="AE392" s="413"/>
      <c r="AF392" s="413"/>
      <c r="AG392" s="413"/>
      <c r="AH392" s="413"/>
      <c r="AI392" s="413"/>
      <c r="AJ392" s="413"/>
      <c r="AK392" s="414"/>
      <c r="AL392" s="374" t="s">
        <v>1</v>
      </c>
      <c r="AM392" s="429"/>
      <c r="AN392" s="429"/>
      <c r="AO392" s="429"/>
      <c r="AP392" s="429"/>
      <c r="AQ392" s="429"/>
      <c r="AR392" s="429"/>
      <c r="AS392" s="429"/>
      <c r="AT392" s="429"/>
      <c r="AU392" s="429"/>
      <c r="AV392" s="429"/>
      <c r="AW392" s="429"/>
      <c r="AX392" s="429"/>
      <c r="AY392" s="429"/>
      <c r="AZ392" s="429"/>
      <c r="BA392" s="429"/>
      <c r="BB392" s="429"/>
      <c r="BC392" s="429"/>
      <c r="BD392" s="429"/>
      <c r="BE392" s="429"/>
      <c r="BF392" s="429"/>
      <c r="BG392" s="429"/>
      <c r="BH392" s="429"/>
      <c r="BI392" s="429"/>
      <c r="BJ392" s="430"/>
    </row>
    <row r="393" spans="1:65" ht="15" customHeight="1" thickBot="1" x14ac:dyDescent="0.3">
      <c r="D393" s="161"/>
      <c r="E393" s="402" t="s">
        <v>68</v>
      </c>
      <c r="F393" s="402"/>
      <c r="G393" s="402"/>
      <c r="H393" s="402"/>
      <c r="I393" s="402"/>
      <c r="J393" s="402"/>
      <c r="K393" s="402"/>
      <c r="L393" s="402"/>
      <c r="M393" s="402"/>
      <c r="N393" s="402"/>
      <c r="O393" s="402"/>
      <c r="P393" s="402"/>
      <c r="Q393" s="402"/>
      <c r="R393" s="402"/>
      <c r="S393" s="402"/>
      <c r="T393" s="402"/>
      <c r="U393" s="402"/>
      <c r="V393" s="402"/>
      <c r="W393" s="402"/>
      <c r="X393" s="402"/>
      <c r="Y393" s="402"/>
      <c r="Z393" s="402"/>
      <c r="AA393" s="402"/>
      <c r="AB393" s="402"/>
      <c r="AC393" s="402"/>
      <c r="AD393" s="402"/>
      <c r="AE393" s="402"/>
      <c r="AF393" s="402"/>
      <c r="AG393" s="402"/>
      <c r="AH393" s="402"/>
      <c r="AI393" s="402"/>
      <c r="AJ393" s="402"/>
      <c r="AK393" s="402"/>
      <c r="AL393" s="402"/>
      <c r="AM393" s="402"/>
      <c r="AN393" s="402"/>
      <c r="AO393" s="402"/>
      <c r="AP393" s="402"/>
      <c r="AQ393" s="402"/>
      <c r="AR393" s="402"/>
      <c r="AS393" s="402"/>
      <c r="AT393" s="402"/>
      <c r="AU393" s="402"/>
      <c r="AV393" s="402"/>
      <c r="AW393" s="402"/>
      <c r="AX393" s="179"/>
      <c r="AY393" s="431" t="s">
        <v>69</v>
      </c>
      <c r="AZ393" s="432"/>
      <c r="BA393" s="432"/>
      <c r="BB393" s="432"/>
      <c r="BC393" s="432"/>
      <c r="BD393" s="432"/>
      <c r="BE393" s="164">
        <v>11</v>
      </c>
      <c r="BF393" s="444" t="s">
        <v>70</v>
      </c>
      <c r="BG393" s="444"/>
      <c r="BH393" s="165">
        <v>15</v>
      </c>
      <c r="BI393" s="166"/>
      <c r="BJ393" s="167"/>
    </row>
    <row r="394" spans="1:65" ht="15.75" thickTop="1" x14ac:dyDescent="0.25"/>
    <row r="395" spans="1:65" ht="15" customHeight="1" x14ac:dyDescent="0.25"/>
    <row r="396" spans="1:65" ht="15.75" x14ac:dyDescent="0.25">
      <c r="B396" s="197"/>
      <c r="C396" s="197"/>
      <c r="D396" s="345" t="s">
        <v>294</v>
      </c>
      <c r="E396" s="345"/>
      <c r="F396" s="345"/>
      <c r="G396" s="345"/>
      <c r="H396" s="345"/>
      <c r="I396" s="345"/>
      <c r="J396" s="345"/>
      <c r="K396" s="345"/>
      <c r="L396" s="345"/>
      <c r="M396" s="345"/>
      <c r="N396" s="345"/>
      <c r="O396" s="345"/>
      <c r="P396" s="345"/>
      <c r="Q396" s="345"/>
      <c r="R396" s="345"/>
      <c r="S396" s="345"/>
      <c r="T396" s="345"/>
      <c r="U396" s="345"/>
      <c r="V396" s="345"/>
      <c r="W396" s="345"/>
      <c r="X396" s="345"/>
      <c r="Y396" s="345"/>
      <c r="Z396" s="345"/>
      <c r="AA396" s="345"/>
      <c r="AB396" s="345"/>
      <c r="AC396" s="345"/>
      <c r="AD396" s="345"/>
      <c r="AE396" s="345"/>
      <c r="AF396" s="345"/>
      <c r="AG396" s="345"/>
      <c r="AH396" s="345"/>
      <c r="AI396" s="345"/>
      <c r="AJ396" s="345"/>
      <c r="AK396" s="345"/>
      <c r="AL396" s="345"/>
      <c r="AM396" s="345"/>
      <c r="AN396" s="345"/>
      <c r="AO396" s="345"/>
      <c r="AP396" s="345"/>
      <c r="AQ396" s="345"/>
      <c r="AR396" s="345"/>
      <c r="AS396" s="345"/>
      <c r="AT396" s="345"/>
      <c r="AU396" s="345"/>
      <c r="AV396" s="345"/>
      <c r="AW396" s="345"/>
      <c r="AX396" s="345"/>
      <c r="AY396" s="345"/>
      <c r="AZ396" s="345"/>
      <c r="BA396" s="345"/>
      <c r="BB396" s="345"/>
      <c r="BC396" s="345"/>
      <c r="BD396" s="345"/>
      <c r="BE396" s="345"/>
      <c r="BF396" s="345"/>
      <c r="BG396" s="345"/>
      <c r="BH396" s="345"/>
      <c r="BI396" s="345"/>
      <c r="BJ396" s="345"/>
      <c r="BK396" s="197"/>
      <c r="BL396" s="197"/>
      <c r="BM396" s="197"/>
    </row>
    <row r="397" spans="1:65" ht="18.75" x14ac:dyDescent="0.25">
      <c r="B397" s="197"/>
      <c r="C397" s="197"/>
      <c r="D397" s="345" t="s">
        <v>259</v>
      </c>
      <c r="E397" s="345"/>
      <c r="F397" s="345"/>
      <c r="G397" s="345"/>
      <c r="H397" s="345"/>
      <c r="I397" s="345"/>
      <c r="J397" s="345"/>
      <c r="K397" s="345"/>
      <c r="L397" s="345"/>
      <c r="M397" s="345"/>
      <c r="N397" s="345"/>
      <c r="O397" s="345"/>
      <c r="P397" s="345"/>
      <c r="Q397" s="345"/>
      <c r="R397" s="345"/>
      <c r="S397" s="345"/>
      <c r="T397" s="345"/>
      <c r="U397" s="345"/>
      <c r="V397" s="345"/>
      <c r="W397" s="345"/>
      <c r="X397" s="345"/>
      <c r="Y397" s="345"/>
      <c r="Z397" s="345"/>
      <c r="AA397" s="345"/>
      <c r="AB397" s="345"/>
      <c r="AC397" s="345"/>
      <c r="AD397" s="345"/>
      <c r="AE397" s="345"/>
      <c r="AF397" s="345"/>
      <c r="AG397" s="345"/>
      <c r="AH397" s="345"/>
      <c r="AI397" s="345"/>
      <c r="AJ397" s="345"/>
      <c r="AK397" s="345"/>
      <c r="AL397" s="345"/>
      <c r="AM397" s="345"/>
      <c r="AN397" s="345"/>
      <c r="AO397" s="345"/>
      <c r="AP397" s="345"/>
      <c r="AQ397" s="345"/>
      <c r="AR397" s="345"/>
      <c r="AS397" s="345"/>
      <c r="AT397" s="345"/>
      <c r="AU397" s="345"/>
      <c r="AV397" s="345"/>
      <c r="AW397" s="345"/>
      <c r="AX397" s="345"/>
      <c r="AY397" s="345"/>
      <c r="AZ397" s="345"/>
      <c r="BA397" s="345"/>
      <c r="BB397" s="345"/>
      <c r="BC397" s="345"/>
      <c r="BD397" s="345"/>
      <c r="BE397" s="345"/>
      <c r="BF397" s="345"/>
      <c r="BG397" s="345"/>
      <c r="BH397" s="345"/>
      <c r="BI397" s="345"/>
      <c r="BJ397" s="345"/>
      <c r="BK397" s="197"/>
      <c r="BL397" s="197"/>
      <c r="BM397" s="197"/>
    </row>
    <row r="399" spans="1:65" x14ac:dyDescent="0.25">
      <c r="F399" s="220" t="s">
        <v>146</v>
      </c>
      <c r="G399" s="8"/>
      <c r="H399" s="8"/>
      <c r="J399" s="437" t="str">
        <f>Требования!$X$4</f>
        <v>06.01.2024</v>
      </c>
      <c r="K399" s="438"/>
      <c r="L399" s="438"/>
      <c r="M399" s="438"/>
      <c r="N399" s="438"/>
      <c r="O399" s="438"/>
      <c r="P399" s="438"/>
      <c r="Q399" s="8"/>
      <c r="R399" s="8"/>
      <c r="S399" s="8"/>
      <c r="T399" s="8"/>
      <c r="U399" s="8"/>
      <c r="V399" s="8"/>
      <c r="W399" s="8"/>
      <c r="X399" s="8"/>
      <c r="Y399" s="8"/>
      <c r="Z399" s="21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T399" s="19"/>
      <c r="AU399" s="19" t="s">
        <v>160</v>
      </c>
      <c r="AV399" s="8"/>
      <c r="AW399" s="8"/>
      <c r="AX399" s="21"/>
      <c r="BA399" s="346" t="str">
        <f>Требования!$X$12</f>
        <v>S15301060124</v>
      </c>
      <c r="BB399" s="346"/>
      <c r="BC399" s="346"/>
      <c r="BD399" s="346"/>
      <c r="BE399" s="346"/>
      <c r="BF399" s="346"/>
      <c r="BG399" s="346"/>
      <c r="BH399" s="346"/>
    </row>
    <row r="401" spans="5:61" ht="18.75" x14ac:dyDescent="0.3">
      <c r="E401" s="8" t="s">
        <v>295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426">
        <f>'Лист для заполнения'!$AT$32</f>
        <v>5</v>
      </c>
      <c r="AI401" s="426"/>
      <c r="AJ401" s="8" t="s">
        <v>296</v>
      </c>
      <c r="AK401" s="8"/>
      <c r="AL401" s="8"/>
      <c r="AM401" s="8" t="s">
        <v>285</v>
      </c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BA401" s="426">
        <f>'Лист для заполнения'!$AT$36</f>
        <v>4</v>
      </c>
      <c r="BB401" s="426"/>
      <c r="BC401" s="8" t="s">
        <v>296</v>
      </c>
      <c r="BD401" s="9"/>
      <c r="BG401" s="8"/>
      <c r="BH401" s="8"/>
    </row>
    <row r="403" spans="5:61" ht="19.7" customHeight="1" x14ac:dyDescent="0.25">
      <c r="E403" s="415" t="s">
        <v>297</v>
      </c>
      <c r="F403" s="415"/>
      <c r="G403" s="415"/>
      <c r="H403" s="415"/>
      <c r="I403" s="415"/>
      <c r="J403" s="415"/>
      <c r="K403" s="415"/>
      <c r="L403" s="415"/>
      <c r="M403" s="415"/>
      <c r="N403" s="415"/>
      <c r="O403" s="415"/>
      <c r="P403" s="415" t="s">
        <v>298</v>
      </c>
      <c r="Q403" s="415"/>
      <c r="R403" s="415"/>
      <c r="S403" s="415"/>
      <c r="T403" s="415"/>
      <c r="U403" s="415"/>
      <c r="V403" s="415"/>
      <c r="W403" s="415"/>
      <c r="X403" s="415" t="s">
        <v>164</v>
      </c>
      <c r="Y403" s="415"/>
      <c r="Z403" s="415"/>
      <c r="AA403" s="415"/>
      <c r="AB403" s="415"/>
      <c r="AC403" s="415"/>
      <c r="AD403" s="415"/>
      <c r="AE403" s="415"/>
      <c r="AF403" s="415"/>
      <c r="AG403" s="415"/>
      <c r="AH403" s="415"/>
      <c r="AI403" s="415"/>
      <c r="AJ403" s="415"/>
      <c r="AK403" s="415"/>
      <c r="AL403" s="415"/>
      <c r="AM403" s="415"/>
      <c r="AN403" s="415"/>
      <c r="AO403" s="415"/>
      <c r="AP403" s="415"/>
      <c r="AQ403" s="415"/>
      <c r="AR403" s="415"/>
      <c r="AS403" s="415"/>
      <c r="AT403" s="415"/>
      <c r="AU403" s="415"/>
      <c r="AV403" s="415" t="s">
        <v>299</v>
      </c>
      <c r="AW403" s="415"/>
      <c r="AX403" s="415"/>
      <c r="AY403" s="415"/>
      <c r="AZ403" s="415"/>
      <c r="BA403" s="415"/>
      <c r="BB403" s="415"/>
      <c r="BC403" s="415"/>
      <c r="BD403" s="415"/>
      <c r="BE403" s="415"/>
      <c r="BF403" s="415"/>
      <c r="BG403" s="415"/>
      <c r="BH403" s="415"/>
      <c r="BI403" s="415"/>
    </row>
    <row r="404" spans="5:61" ht="14.1" customHeight="1" x14ac:dyDescent="0.25">
      <c r="E404" s="427" t="s">
        <v>300</v>
      </c>
      <c r="F404" s="427"/>
      <c r="G404" s="427"/>
      <c r="H404" s="427"/>
      <c r="I404" s="427"/>
      <c r="J404" s="427"/>
      <c r="K404" s="427"/>
      <c r="L404" s="427"/>
      <c r="M404" s="427"/>
      <c r="N404" s="427"/>
      <c r="O404" s="427"/>
      <c r="P404" s="428" t="s">
        <v>301</v>
      </c>
      <c r="Q404" s="428"/>
      <c r="R404" s="428"/>
      <c r="S404" s="428"/>
      <c r="T404" s="428"/>
      <c r="U404" s="428"/>
      <c r="V404" s="428"/>
      <c r="W404" s="428"/>
      <c r="X404" s="427" t="s">
        <v>302</v>
      </c>
      <c r="Y404" s="427"/>
      <c r="Z404" s="427"/>
      <c r="AA404" s="427"/>
      <c r="AB404" s="427"/>
      <c r="AC404" s="427"/>
      <c r="AD404" s="427"/>
      <c r="AE404" s="427"/>
      <c r="AF404" s="427"/>
      <c r="AG404" s="427"/>
      <c r="AH404" s="427"/>
      <c r="AI404" s="427"/>
      <c r="AJ404" s="427"/>
      <c r="AK404" s="427"/>
      <c r="AL404" s="427"/>
      <c r="AM404" s="427"/>
      <c r="AN404" s="427"/>
      <c r="AO404" s="427"/>
      <c r="AP404" s="427"/>
      <c r="AQ404" s="427"/>
      <c r="AR404" s="427"/>
      <c r="AS404" s="427"/>
      <c r="AT404" s="427"/>
      <c r="AU404" s="427"/>
      <c r="AV404" s="421" t="s">
        <v>373</v>
      </c>
      <c r="AW404" s="422"/>
      <c r="AX404" s="422"/>
      <c r="AY404" s="422"/>
      <c r="AZ404" s="422"/>
      <c r="BA404" s="422"/>
      <c r="BB404" s="422"/>
      <c r="BC404" s="317" t="s">
        <v>374</v>
      </c>
      <c r="BD404" s="317"/>
      <c r="BE404" s="317"/>
      <c r="BF404" s="317"/>
      <c r="BG404" s="317"/>
      <c r="BH404" s="317"/>
      <c r="BI404" s="318"/>
    </row>
    <row r="405" spans="5:61" ht="14.1" customHeight="1" x14ac:dyDescent="0.25">
      <c r="E405" s="427"/>
      <c r="F405" s="427"/>
      <c r="G405" s="427"/>
      <c r="H405" s="427"/>
      <c r="I405" s="427"/>
      <c r="J405" s="427"/>
      <c r="K405" s="427"/>
      <c r="L405" s="427"/>
      <c r="M405" s="427"/>
      <c r="N405" s="427"/>
      <c r="O405" s="427"/>
      <c r="P405" s="428"/>
      <c r="Q405" s="428"/>
      <c r="R405" s="428"/>
      <c r="S405" s="428"/>
      <c r="T405" s="428"/>
      <c r="U405" s="428"/>
      <c r="V405" s="428"/>
      <c r="W405" s="428"/>
      <c r="X405" s="427"/>
      <c r="Y405" s="427"/>
      <c r="Z405" s="427"/>
      <c r="AA405" s="427"/>
      <c r="AB405" s="427"/>
      <c r="AC405" s="427"/>
      <c r="AD405" s="427"/>
      <c r="AE405" s="427"/>
      <c r="AF405" s="427"/>
      <c r="AG405" s="427"/>
      <c r="AH405" s="427"/>
      <c r="AI405" s="427"/>
      <c r="AJ405" s="427"/>
      <c r="AK405" s="427"/>
      <c r="AL405" s="427"/>
      <c r="AM405" s="427"/>
      <c r="AN405" s="427"/>
      <c r="AO405" s="427"/>
      <c r="AP405" s="427"/>
      <c r="AQ405" s="427"/>
      <c r="AR405" s="427"/>
      <c r="AS405" s="427"/>
      <c r="AT405" s="427"/>
      <c r="AU405" s="427"/>
      <c r="AV405" s="423"/>
      <c r="AW405" s="346"/>
      <c r="AX405" s="346"/>
      <c r="AY405" s="346"/>
      <c r="AZ405" s="346"/>
      <c r="BA405" s="346"/>
      <c r="BB405" s="346"/>
      <c r="BC405" s="424"/>
      <c r="BD405" s="424"/>
      <c r="BE405" s="424"/>
      <c r="BF405" s="424"/>
      <c r="BG405" s="424"/>
      <c r="BH405" s="424"/>
      <c r="BI405" s="425"/>
    </row>
    <row r="406" spans="5:61" ht="14.1" customHeight="1" x14ac:dyDescent="0.25">
      <c r="E406" s="427"/>
      <c r="F406" s="427"/>
      <c r="G406" s="427"/>
      <c r="H406" s="427"/>
      <c r="I406" s="427"/>
      <c r="J406" s="427"/>
      <c r="K406" s="427"/>
      <c r="L406" s="427"/>
      <c r="M406" s="427"/>
      <c r="N406" s="427"/>
      <c r="O406" s="427"/>
      <c r="P406" s="428"/>
      <c r="Q406" s="428"/>
      <c r="R406" s="428"/>
      <c r="S406" s="428"/>
      <c r="T406" s="428"/>
      <c r="U406" s="428"/>
      <c r="V406" s="428"/>
      <c r="W406" s="428"/>
      <c r="X406" s="427"/>
      <c r="Y406" s="427"/>
      <c r="Z406" s="427"/>
      <c r="AA406" s="427"/>
      <c r="AB406" s="427"/>
      <c r="AC406" s="427"/>
      <c r="AD406" s="427"/>
      <c r="AE406" s="427"/>
      <c r="AF406" s="427"/>
      <c r="AG406" s="427"/>
      <c r="AH406" s="427"/>
      <c r="AI406" s="427"/>
      <c r="AJ406" s="427"/>
      <c r="AK406" s="427"/>
      <c r="AL406" s="427"/>
      <c r="AM406" s="427"/>
      <c r="AN406" s="427"/>
      <c r="AO406" s="427"/>
      <c r="AP406" s="427"/>
      <c r="AQ406" s="427"/>
      <c r="AR406" s="427"/>
      <c r="AS406" s="427"/>
      <c r="AT406" s="427"/>
      <c r="AU406" s="427"/>
      <c r="AV406" s="309"/>
      <c r="AW406" s="310"/>
      <c r="AX406" s="310"/>
      <c r="AY406" s="310"/>
      <c r="AZ406" s="310"/>
      <c r="BA406" s="310"/>
      <c r="BB406" s="310"/>
      <c r="BC406" s="319"/>
      <c r="BD406" s="319"/>
      <c r="BE406" s="319"/>
      <c r="BF406" s="319"/>
      <c r="BG406" s="319"/>
      <c r="BH406" s="319"/>
      <c r="BI406" s="320"/>
    </row>
    <row r="407" spans="5:61" ht="14.1" customHeight="1" x14ac:dyDescent="0.25">
      <c r="E407" s="427"/>
      <c r="F407" s="427"/>
      <c r="G407" s="427"/>
      <c r="H407" s="427"/>
      <c r="I407" s="427"/>
      <c r="J407" s="427"/>
      <c r="K407" s="427"/>
      <c r="L407" s="427"/>
      <c r="M407" s="427"/>
      <c r="N407" s="427"/>
      <c r="O407" s="427"/>
      <c r="P407" s="428"/>
      <c r="Q407" s="428"/>
      <c r="R407" s="428"/>
      <c r="S407" s="428"/>
      <c r="T407" s="428"/>
      <c r="U407" s="428"/>
      <c r="V407" s="428"/>
      <c r="W407" s="428"/>
      <c r="X407" s="427" t="s">
        <v>303</v>
      </c>
      <c r="Y407" s="427"/>
      <c r="Z407" s="427"/>
      <c r="AA407" s="427"/>
      <c r="AB407" s="427"/>
      <c r="AC407" s="427"/>
      <c r="AD407" s="427"/>
      <c r="AE407" s="427"/>
      <c r="AF407" s="427"/>
      <c r="AG407" s="427"/>
      <c r="AH407" s="427"/>
      <c r="AI407" s="427"/>
      <c r="AJ407" s="427"/>
      <c r="AK407" s="427"/>
      <c r="AL407" s="427"/>
      <c r="AM407" s="427"/>
      <c r="AN407" s="427"/>
      <c r="AO407" s="427"/>
      <c r="AP407" s="427"/>
      <c r="AQ407" s="427"/>
      <c r="AR407" s="427"/>
      <c r="AS407" s="427"/>
      <c r="AT407" s="427"/>
      <c r="AU407" s="427"/>
      <c r="AV407" s="421" t="s">
        <v>373</v>
      </c>
      <c r="AW407" s="422"/>
      <c r="AX407" s="422"/>
      <c r="AY407" s="422"/>
      <c r="AZ407" s="422"/>
      <c r="BA407" s="422"/>
      <c r="BB407" s="422"/>
      <c r="BC407" s="317" t="s">
        <v>374</v>
      </c>
      <c r="BD407" s="317"/>
      <c r="BE407" s="317"/>
      <c r="BF407" s="317"/>
      <c r="BG407" s="317"/>
      <c r="BH407" s="317"/>
      <c r="BI407" s="318"/>
    </row>
    <row r="408" spans="5:61" ht="14.1" customHeight="1" x14ac:dyDescent="0.25">
      <c r="E408" s="427"/>
      <c r="F408" s="427"/>
      <c r="G408" s="427"/>
      <c r="H408" s="427"/>
      <c r="I408" s="427"/>
      <c r="J408" s="427"/>
      <c r="K408" s="427"/>
      <c r="L408" s="427"/>
      <c r="M408" s="427"/>
      <c r="N408" s="427"/>
      <c r="O408" s="427"/>
      <c r="P408" s="428"/>
      <c r="Q408" s="428"/>
      <c r="R408" s="428"/>
      <c r="S408" s="428"/>
      <c r="T408" s="428"/>
      <c r="U408" s="428"/>
      <c r="V408" s="428"/>
      <c r="W408" s="428"/>
      <c r="X408" s="427"/>
      <c r="Y408" s="427"/>
      <c r="Z408" s="427"/>
      <c r="AA408" s="427"/>
      <c r="AB408" s="427"/>
      <c r="AC408" s="427"/>
      <c r="AD408" s="427"/>
      <c r="AE408" s="427"/>
      <c r="AF408" s="427"/>
      <c r="AG408" s="427"/>
      <c r="AH408" s="427"/>
      <c r="AI408" s="427"/>
      <c r="AJ408" s="427"/>
      <c r="AK408" s="427"/>
      <c r="AL408" s="427"/>
      <c r="AM408" s="427"/>
      <c r="AN408" s="427"/>
      <c r="AO408" s="427"/>
      <c r="AP408" s="427"/>
      <c r="AQ408" s="427"/>
      <c r="AR408" s="427"/>
      <c r="AS408" s="427"/>
      <c r="AT408" s="427"/>
      <c r="AU408" s="427"/>
      <c r="AV408" s="423"/>
      <c r="AW408" s="346"/>
      <c r="AX408" s="346"/>
      <c r="AY408" s="346"/>
      <c r="AZ408" s="346"/>
      <c r="BA408" s="346"/>
      <c r="BB408" s="346"/>
      <c r="BC408" s="424"/>
      <c r="BD408" s="424"/>
      <c r="BE408" s="424"/>
      <c r="BF408" s="424"/>
      <c r="BG408" s="424"/>
      <c r="BH408" s="424"/>
      <c r="BI408" s="425"/>
    </row>
    <row r="409" spans="5:61" ht="14.1" customHeight="1" x14ac:dyDescent="0.25">
      <c r="E409" s="427"/>
      <c r="F409" s="427"/>
      <c r="G409" s="427"/>
      <c r="H409" s="427"/>
      <c r="I409" s="427"/>
      <c r="J409" s="427"/>
      <c r="K409" s="427"/>
      <c r="L409" s="427"/>
      <c r="M409" s="427"/>
      <c r="N409" s="427"/>
      <c r="O409" s="427"/>
      <c r="P409" s="428"/>
      <c r="Q409" s="428"/>
      <c r="R409" s="428"/>
      <c r="S409" s="428"/>
      <c r="T409" s="428"/>
      <c r="U409" s="428"/>
      <c r="V409" s="428"/>
      <c r="W409" s="428"/>
      <c r="X409" s="427"/>
      <c r="Y409" s="427"/>
      <c r="Z409" s="427"/>
      <c r="AA409" s="427"/>
      <c r="AB409" s="427"/>
      <c r="AC409" s="427"/>
      <c r="AD409" s="427"/>
      <c r="AE409" s="427"/>
      <c r="AF409" s="427"/>
      <c r="AG409" s="427"/>
      <c r="AH409" s="427"/>
      <c r="AI409" s="427"/>
      <c r="AJ409" s="427"/>
      <c r="AK409" s="427"/>
      <c r="AL409" s="427"/>
      <c r="AM409" s="427"/>
      <c r="AN409" s="427"/>
      <c r="AO409" s="427"/>
      <c r="AP409" s="427"/>
      <c r="AQ409" s="427"/>
      <c r="AR409" s="427"/>
      <c r="AS409" s="427"/>
      <c r="AT409" s="427"/>
      <c r="AU409" s="427"/>
      <c r="AV409" s="309"/>
      <c r="AW409" s="310"/>
      <c r="AX409" s="310"/>
      <c r="AY409" s="310"/>
      <c r="AZ409" s="310"/>
      <c r="BA409" s="310"/>
      <c r="BB409" s="310"/>
      <c r="BC409" s="319"/>
      <c r="BD409" s="319"/>
      <c r="BE409" s="319"/>
      <c r="BF409" s="319"/>
      <c r="BG409" s="319"/>
      <c r="BH409" s="319"/>
      <c r="BI409" s="320"/>
    </row>
    <row r="410" spans="5:61" ht="14.1" customHeight="1" x14ac:dyDescent="0.25">
      <c r="E410" s="427"/>
      <c r="F410" s="427"/>
      <c r="G410" s="427"/>
      <c r="H410" s="427"/>
      <c r="I410" s="427"/>
      <c r="J410" s="427"/>
      <c r="K410" s="427"/>
      <c r="L410" s="427"/>
      <c r="M410" s="427"/>
      <c r="N410" s="427"/>
      <c r="O410" s="427"/>
      <c r="P410" s="428"/>
      <c r="Q410" s="428"/>
      <c r="R410" s="428"/>
      <c r="S410" s="428"/>
      <c r="T410" s="428"/>
      <c r="U410" s="428"/>
      <c r="V410" s="428"/>
      <c r="W410" s="428"/>
      <c r="X410" s="427" t="s">
        <v>304</v>
      </c>
      <c r="Y410" s="427"/>
      <c r="Z410" s="427"/>
      <c r="AA410" s="427"/>
      <c r="AB410" s="427"/>
      <c r="AC410" s="427"/>
      <c r="AD410" s="427"/>
      <c r="AE410" s="427"/>
      <c r="AF410" s="427"/>
      <c r="AG410" s="427"/>
      <c r="AH410" s="427"/>
      <c r="AI410" s="427"/>
      <c r="AJ410" s="427"/>
      <c r="AK410" s="427"/>
      <c r="AL410" s="427"/>
      <c r="AM410" s="427"/>
      <c r="AN410" s="427"/>
      <c r="AO410" s="427"/>
      <c r="AP410" s="427"/>
      <c r="AQ410" s="427"/>
      <c r="AR410" s="427"/>
      <c r="AS410" s="427"/>
      <c r="AT410" s="427"/>
      <c r="AU410" s="427"/>
      <c r="AV410" s="421" t="s">
        <v>373</v>
      </c>
      <c r="AW410" s="422"/>
      <c r="AX410" s="422"/>
      <c r="AY410" s="422"/>
      <c r="AZ410" s="422"/>
      <c r="BA410" s="422"/>
      <c r="BB410" s="422"/>
      <c r="BC410" s="317" t="s">
        <v>374</v>
      </c>
      <c r="BD410" s="317"/>
      <c r="BE410" s="317"/>
      <c r="BF410" s="317"/>
      <c r="BG410" s="317"/>
      <c r="BH410" s="317"/>
      <c r="BI410" s="318"/>
    </row>
    <row r="411" spans="5:61" ht="14.1" customHeight="1" x14ac:dyDescent="0.25">
      <c r="E411" s="427"/>
      <c r="F411" s="427"/>
      <c r="G411" s="427"/>
      <c r="H411" s="427"/>
      <c r="I411" s="427"/>
      <c r="J411" s="427"/>
      <c r="K411" s="427"/>
      <c r="L411" s="427"/>
      <c r="M411" s="427"/>
      <c r="N411" s="427"/>
      <c r="O411" s="427"/>
      <c r="P411" s="428"/>
      <c r="Q411" s="428"/>
      <c r="R411" s="428"/>
      <c r="S411" s="428"/>
      <c r="T411" s="428"/>
      <c r="U411" s="428"/>
      <c r="V411" s="428"/>
      <c r="W411" s="428"/>
      <c r="X411" s="427"/>
      <c r="Y411" s="427"/>
      <c r="Z411" s="427"/>
      <c r="AA411" s="427"/>
      <c r="AB411" s="427"/>
      <c r="AC411" s="427"/>
      <c r="AD411" s="427"/>
      <c r="AE411" s="427"/>
      <c r="AF411" s="427"/>
      <c r="AG411" s="427"/>
      <c r="AH411" s="427"/>
      <c r="AI411" s="427"/>
      <c r="AJ411" s="427"/>
      <c r="AK411" s="427"/>
      <c r="AL411" s="427"/>
      <c r="AM411" s="427"/>
      <c r="AN411" s="427"/>
      <c r="AO411" s="427"/>
      <c r="AP411" s="427"/>
      <c r="AQ411" s="427"/>
      <c r="AR411" s="427"/>
      <c r="AS411" s="427"/>
      <c r="AT411" s="427"/>
      <c r="AU411" s="427"/>
      <c r="AV411" s="423"/>
      <c r="AW411" s="346"/>
      <c r="AX411" s="346"/>
      <c r="AY411" s="346"/>
      <c r="AZ411" s="346"/>
      <c r="BA411" s="346"/>
      <c r="BB411" s="346"/>
      <c r="BC411" s="424"/>
      <c r="BD411" s="424"/>
      <c r="BE411" s="424"/>
      <c r="BF411" s="424"/>
      <c r="BG411" s="424"/>
      <c r="BH411" s="424"/>
      <c r="BI411" s="425"/>
    </row>
    <row r="412" spans="5:61" ht="14.1" customHeight="1" x14ac:dyDescent="0.25">
      <c r="E412" s="427"/>
      <c r="F412" s="427"/>
      <c r="G412" s="427"/>
      <c r="H412" s="427"/>
      <c r="I412" s="427"/>
      <c r="J412" s="427"/>
      <c r="K412" s="427"/>
      <c r="L412" s="427"/>
      <c r="M412" s="427"/>
      <c r="N412" s="427"/>
      <c r="O412" s="427"/>
      <c r="P412" s="428"/>
      <c r="Q412" s="428"/>
      <c r="R412" s="428"/>
      <c r="S412" s="428"/>
      <c r="T412" s="428"/>
      <c r="U412" s="428"/>
      <c r="V412" s="428"/>
      <c r="W412" s="428"/>
      <c r="X412" s="427"/>
      <c r="Y412" s="427"/>
      <c r="Z412" s="427"/>
      <c r="AA412" s="427"/>
      <c r="AB412" s="427"/>
      <c r="AC412" s="427"/>
      <c r="AD412" s="427"/>
      <c r="AE412" s="427"/>
      <c r="AF412" s="427"/>
      <c r="AG412" s="427"/>
      <c r="AH412" s="427"/>
      <c r="AI412" s="427"/>
      <c r="AJ412" s="427"/>
      <c r="AK412" s="427"/>
      <c r="AL412" s="427"/>
      <c r="AM412" s="427"/>
      <c r="AN412" s="427"/>
      <c r="AO412" s="427"/>
      <c r="AP412" s="427"/>
      <c r="AQ412" s="427"/>
      <c r="AR412" s="427"/>
      <c r="AS412" s="427"/>
      <c r="AT412" s="427"/>
      <c r="AU412" s="427"/>
      <c r="AV412" s="309"/>
      <c r="AW412" s="310"/>
      <c r="AX412" s="310"/>
      <c r="AY412" s="310"/>
      <c r="AZ412" s="310"/>
      <c r="BA412" s="310"/>
      <c r="BB412" s="310"/>
      <c r="BC412" s="319"/>
      <c r="BD412" s="319"/>
      <c r="BE412" s="319"/>
      <c r="BF412" s="319"/>
      <c r="BG412" s="319"/>
      <c r="BH412" s="319"/>
      <c r="BI412" s="320"/>
    </row>
    <row r="413" spans="5:61" ht="14.1" customHeight="1" x14ac:dyDescent="0.25">
      <c r="E413" s="427"/>
      <c r="F413" s="427"/>
      <c r="G413" s="427"/>
      <c r="H413" s="427"/>
      <c r="I413" s="427"/>
      <c r="J413" s="427"/>
      <c r="K413" s="427"/>
      <c r="L413" s="427"/>
      <c r="M413" s="427"/>
      <c r="N413" s="427"/>
      <c r="O413" s="427"/>
      <c r="P413" s="428"/>
      <c r="Q413" s="428"/>
      <c r="R413" s="428"/>
      <c r="S413" s="428"/>
      <c r="T413" s="428"/>
      <c r="U413" s="428"/>
      <c r="V413" s="428"/>
      <c r="W413" s="428"/>
      <c r="X413" s="427" t="s">
        <v>305</v>
      </c>
      <c r="Y413" s="427"/>
      <c r="Z413" s="427"/>
      <c r="AA413" s="427"/>
      <c r="AB413" s="427"/>
      <c r="AC413" s="427"/>
      <c r="AD413" s="427"/>
      <c r="AE413" s="427"/>
      <c r="AF413" s="427"/>
      <c r="AG413" s="427"/>
      <c r="AH413" s="427"/>
      <c r="AI413" s="427"/>
      <c r="AJ413" s="427"/>
      <c r="AK413" s="427"/>
      <c r="AL413" s="427"/>
      <c r="AM413" s="427"/>
      <c r="AN413" s="427"/>
      <c r="AO413" s="427"/>
      <c r="AP413" s="427"/>
      <c r="AQ413" s="427"/>
      <c r="AR413" s="427"/>
      <c r="AS413" s="427"/>
      <c r="AT413" s="427"/>
      <c r="AU413" s="427"/>
      <c r="AV413" s="421" t="s">
        <v>373</v>
      </c>
      <c r="AW413" s="422"/>
      <c r="AX413" s="422"/>
      <c r="AY413" s="422"/>
      <c r="AZ413" s="422"/>
      <c r="BA413" s="422"/>
      <c r="BB413" s="422"/>
      <c r="BC413" s="317" t="s">
        <v>374</v>
      </c>
      <c r="BD413" s="317"/>
      <c r="BE413" s="317"/>
      <c r="BF413" s="317"/>
      <c r="BG413" s="317"/>
      <c r="BH413" s="317"/>
      <c r="BI413" s="318"/>
    </row>
    <row r="414" spans="5:61" ht="14.1" customHeight="1" x14ac:dyDescent="0.25">
      <c r="E414" s="427"/>
      <c r="F414" s="427"/>
      <c r="G414" s="427"/>
      <c r="H414" s="427"/>
      <c r="I414" s="427"/>
      <c r="J414" s="427"/>
      <c r="K414" s="427"/>
      <c r="L414" s="427"/>
      <c r="M414" s="427"/>
      <c r="N414" s="427"/>
      <c r="O414" s="427"/>
      <c r="P414" s="428"/>
      <c r="Q414" s="428"/>
      <c r="R414" s="428"/>
      <c r="S414" s="428"/>
      <c r="T414" s="428"/>
      <c r="U414" s="428"/>
      <c r="V414" s="428"/>
      <c r="W414" s="428"/>
      <c r="X414" s="427"/>
      <c r="Y414" s="427"/>
      <c r="Z414" s="427"/>
      <c r="AA414" s="427"/>
      <c r="AB414" s="427"/>
      <c r="AC414" s="427"/>
      <c r="AD414" s="427"/>
      <c r="AE414" s="427"/>
      <c r="AF414" s="427"/>
      <c r="AG414" s="427"/>
      <c r="AH414" s="427"/>
      <c r="AI414" s="427"/>
      <c r="AJ414" s="427"/>
      <c r="AK414" s="427"/>
      <c r="AL414" s="427"/>
      <c r="AM414" s="427"/>
      <c r="AN414" s="427"/>
      <c r="AO414" s="427"/>
      <c r="AP414" s="427"/>
      <c r="AQ414" s="427"/>
      <c r="AR414" s="427"/>
      <c r="AS414" s="427"/>
      <c r="AT414" s="427"/>
      <c r="AU414" s="427"/>
      <c r="AV414" s="423"/>
      <c r="AW414" s="346"/>
      <c r="AX414" s="346"/>
      <c r="AY414" s="346"/>
      <c r="AZ414" s="346"/>
      <c r="BA414" s="346"/>
      <c r="BB414" s="346"/>
      <c r="BC414" s="424"/>
      <c r="BD414" s="424"/>
      <c r="BE414" s="424"/>
      <c r="BF414" s="424"/>
      <c r="BG414" s="424"/>
      <c r="BH414" s="424"/>
      <c r="BI414" s="425"/>
    </row>
    <row r="415" spans="5:61" ht="14.1" customHeight="1" x14ac:dyDescent="0.25">
      <c r="E415" s="427"/>
      <c r="F415" s="427"/>
      <c r="G415" s="427"/>
      <c r="H415" s="427"/>
      <c r="I415" s="427"/>
      <c r="J415" s="427"/>
      <c r="K415" s="427"/>
      <c r="L415" s="427"/>
      <c r="M415" s="427"/>
      <c r="N415" s="427"/>
      <c r="O415" s="427"/>
      <c r="P415" s="428"/>
      <c r="Q415" s="428"/>
      <c r="R415" s="428"/>
      <c r="S415" s="428"/>
      <c r="T415" s="428"/>
      <c r="U415" s="428"/>
      <c r="V415" s="428"/>
      <c r="W415" s="428"/>
      <c r="X415" s="427"/>
      <c r="Y415" s="427"/>
      <c r="Z415" s="427"/>
      <c r="AA415" s="427"/>
      <c r="AB415" s="427"/>
      <c r="AC415" s="427"/>
      <c r="AD415" s="427"/>
      <c r="AE415" s="427"/>
      <c r="AF415" s="427"/>
      <c r="AG415" s="427"/>
      <c r="AH415" s="427"/>
      <c r="AI415" s="427"/>
      <c r="AJ415" s="427"/>
      <c r="AK415" s="427"/>
      <c r="AL415" s="427"/>
      <c r="AM415" s="427"/>
      <c r="AN415" s="427"/>
      <c r="AO415" s="427"/>
      <c r="AP415" s="427"/>
      <c r="AQ415" s="427"/>
      <c r="AR415" s="427"/>
      <c r="AS415" s="427"/>
      <c r="AT415" s="427"/>
      <c r="AU415" s="427"/>
      <c r="AV415" s="309"/>
      <c r="AW415" s="310"/>
      <c r="AX415" s="310"/>
      <c r="AY415" s="310"/>
      <c r="AZ415" s="310"/>
      <c r="BA415" s="310"/>
      <c r="BB415" s="310"/>
      <c r="BC415" s="319"/>
      <c r="BD415" s="319"/>
      <c r="BE415" s="319"/>
      <c r="BF415" s="319"/>
      <c r="BG415" s="319"/>
      <c r="BH415" s="319"/>
      <c r="BI415" s="320"/>
    </row>
    <row r="416" spans="5:61" ht="14.1" customHeight="1" x14ac:dyDescent="0.25">
      <c r="E416" s="427"/>
      <c r="F416" s="427"/>
      <c r="G416" s="427"/>
      <c r="H416" s="427"/>
      <c r="I416" s="427"/>
      <c r="J416" s="427"/>
      <c r="K416" s="427"/>
      <c r="L416" s="427"/>
      <c r="M416" s="427"/>
      <c r="N416" s="427"/>
      <c r="O416" s="427"/>
      <c r="P416" s="428"/>
      <c r="Q416" s="428"/>
      <c r="R416" s="428"/>
      <c r="S416" s="428"/>
      <c r="T416" s="428"/>
      <c r="U416" s="428"/>
      <c r="V416" s="428"/>
      <c r="W416" s="428"/>
      <c r="X416" s="427" t="s">
        <v>306</v>
      </c>
      <c r="Y416" s="427"/>
      <c r="Z416" s="427"/>
      <c r="AA416" s="427"/>
      <c r="AB416" s="427"/>
      <c r="AC416" s="427"/>
      <c r="AD416" s="427"/>
      <c r="AE416" s="427"/>
      <c r="AF416" s="427"/>
      <c r="AG416" s="427"/>
      <c r="AH416" s="427"/>
      <c r="AI416" s="427"/>
      <c r="AJ416" s="427"/>
      <c r="AK416" s="427"/>
      <c r="AL416" s="427"/>
      <c r="AM416" s="427"/>
      <c r="AN416" s="427"/>
      <c r="AO416" s="427"/>
      <c r="AP416" s="427"/>
      <c r="AQ416" s="427"/>
      <c r="AR416" s="427"/>
      <c r="AS416" s="427"/>
      <c r="AT416" s="427"/>
      <c r="AU416" s="427"/>
      <c r="AV416" s="421" t="s">
        <v>373</v>
      </c>
      <c r="AW416" s="422"/>
      <c r="AX416" s="422"/>
      <c r="AY416" s="422"/>
      <c r="AZ416" s="422"/>
      <c r="BA416" s="422"/>
      <c r="BB416" s="422"/>
      <c r="BC416" s="317" t="s">
        <v>374</v>
      </c>
      <c r="BD416" s="317"/>
      <c r="BE416" s="317"/>
      <c r="BF416" s="317"/>
      <c r="BG416" s="317"/>
      <c r="BH416" s="317"/>
      <c r="BI416" s="318"/>
    </row>
    <row r="417" spans="5:61" ht="14.1" customHeight="1" x14ac:dyDescent="0.25">
      <c r="E417" s="427"/>
      <c r="F417" s="427"/>
      <c r="G417" s="427"/>
      <c r="H417" s="427"/>
      <c r="I417" s="427"/>
      <c r="J417" s="427"/>
      <c r="K417" s="427"/>
      <c r="L417" s="427"/>
      <c r="M417" s="427"/>
      <c r="N417" s="427"/>
      <c r="O417" s="427"/>
      <c r="P417" s="428"/>
      <c r="Q417" s="428"/>
      <c r="R417" s="428"/>
      <c r="S417" s="428"/>
      <c r="T417" s="428"/>
      <c r="U417" s="428"/>
      <c r="V417" s="428"/>
      <c r="W417" s="428"/>
      <c r="X417" s="427"/>
      <c r="Y417" s="427"/>
      <c r="Z417" s="427"/>
      <c r="AA417" s="427"/>
      <c r="AB417" s="427"/>
      <c r="AC417" s="427"/>
      <c r="AD417" s="427"/>
      <c r="AE417" s="427"/>
      <c r="AF417" s="427"/>
      <c r="AG417" s="427"/>
      <c r="AH417" s="427"/>
      <c r="AI417" s="427"/>
      <c r="AJ417" s="427"/>
      <c r="AK417" s="427"/>
      <c r="AL417" s="427"/>
      <c r="AM417" s="427"/>
      <c r="AN417" s="427"/>
      <c r="AO417" s="427"/>
      <c r="AP417" s="427"/>
      <c r="AQ417" s="427"/>
      <c r="AR417" s="427"/>
      <c r="AS417" s="427"/>
      <c r="AT417" s="427"/>
      <c r="AU417" s="427"/>
      <c r="AV417" s="423"/>
      <c r="AW417" s="346"/>
      <c r="AX417" s="346"/>
      <c r="AY417" s="346"/>
      <c r="AZ417" s="346"/>
      <c r="BA417" s="346"/>
      <c r="BB417" s="346"/>
      <c r="BC417" s="424"/>
      <c r="BD417" s="424"/>
      <c r="BE417" s="424"/>
      <c r="BF417" s="424"/>
      <c r="BG417" s="424"/>
      <c r="BH417" s="424"/>
      <c r="BI417" s="425"/>
    </row>
    <row r="418" spans="5:61" ht="14.1" customHeight="1" x14ac:dyDescent="0.25">
      <c r="E418" s="427"/>
      <c r="F418" s="427"/>
      <c r="G418" s="427"/>
      <c r="H418" s="427"/>
      <c r="I418" s="427"/>
      <c r="J418" s="427"/>
      <c r="K418" s="427"/>
      <c r="L418" s="427"/>
      <c r="M418" s="427"/>
      <c r="N418" s="427"/>
      <c r="O418" s="427"/>
      <c r="P418" s="428"/>
      <c r="Q418" s="428"/>
      <c r="R418" s="428"/>
      <c r="S418" s="428"/>
      <c r="T418" s="428"/>
      <c r="U418" s="428"/>
      <c r="V418" s="428"/>
      <c r="W418" s="428"/>
      <c r="X418" s="427"/>
      <c r="Y418" s="427"/>
      <c r="Z418" s="427"/>
      <c r="AA418" s="427"/>
      <c r="AB418" s="427"/>
      <c r="AC418" s="427"/>
      <c r="AD418" s="427"/>
      <c r="AE418" s="427"/>
      <c r="AF418" s="427"/>
      <c r="AG418" s="427"/>
      <c r="AH418" s="427"/>
      <c r="AI418" s="427"/>
      <c r="AJ418" s="427"/>
      <c r="AK418" s="427"/>
      <c r="AL418" s="427"/>
      <c r="AM418" s="427"/>
      <c r="AN418" s="427"/>
      <c r="AO418" s="427"/>
      <c r="AP418" s="427"/>
      <c r="AQ418" s="427"/>
      <c r="AR418" s="427"/>
      <c r="AS418" s="427"/>
      <c r="AT418" s="427"/>
      <c r="AU418" s="427"/>
      <c r="AV418" s="309"/>
      <c r="AW418" s="310"/>
      <c r="AX418" s="310"/>
      <c r="AY418" s="310"/>
      <c r="AZ418" s="310"/>
      <c r="BA418" s="310"/>
      <c r="BB418" s="310"/>
      <c r="BC418" s="319"/>
      <c r="BD418" s="319"/>
      <c r="BE418" s="319"/>
      <c r="BF418" s="319"/>
      <c r="BG418" s="319"/>
      <c r="BH418" s="319"/>
      <c r="BI418" s="320"/>
    </row>
    <row r="419" spans="5:61" ht="14.1" customHeight="1" x14ac:dyDescent="0.25">
      <c r="E419" s="427"/>
      <c r="F419" s="427"/>
      <c r="G419" s="427"/>
      <c r="H419" s="427"/>
      <c r="I419" s="427"/>
      <c r="J419" s="427"/>
      <c r="K419" s="427"/>
      <c r="L419" s="427"/>
      <c r="M419" s="427"/>
      <c r="N419" s="427"/>
      <c r="O419" s="427"/>
      <c r="P419" s="428"/>
      <c r="Q419" s="428"/>
      <c r="R419" s="428"/>
      <c r="S419" s="428"/>
      <c r="T419" s="428"/>
      <c r="U419" s="428"/>
      <c r="V419" s="428"/>
      <c r="W419" s="428"/>
      <c r="X419" s="427" t="s">
        <v>307</v>
      </c>
      <c r="Y419" s="427"/>
      <c r="Z419" s="427"/>
      <c r="AA419" s="427"/>
      <c r="AB419" s="427"/>
      <c r="AC419" s="427"/>
      <c r="AD419" s="427"/>
      <c r="AE419" s="427"/>
      <c r="AF419" s="427"/>
      <c r="AG419" s="427"/>
      <c r="AH419" s="427"/>
      <c r="AI419" s="427"/>
      <c r="AJ419" s="427"/>
      <c r="AK419" s="427"/>
      <c r="AL419" s="427"/>
      <c r="AM419" s="427"/>
      <c r="AN419" s="427"/>
      <c r="AO419" s="427"/>
      <c r="AP419" s="427"/>
      <c r="AQ419" s="427"/>
      <c r="AR419" s="427"/>
      <c r="AS419" s="427"/>
      <c r="AT419" s="427"/>
      <c r="AU419" s="427"/>
      <c r="AV419" s="421" t="s">
        <v>373</v>
      </c>
      <c r="AW419" s="422"/>
      <c r="AX419" s="422"/>
      <c r="AY419" s="422"/>
      <c r="AZ419" s="422"/>
      <c r="BA419" s="422"/>
      <c r="BB419" s="422"/>
      <c r="BC419" s="317" t="s">
        <v>374</v>
      </c>
      <c r="BD419" s="317"/>
      <c r="BE419" s="317"/>
      <c r="BF419" s="317"/>
      <c r="BG419" s="317"/>
      <c r="BH419" s="317"/>
      <c r="BI419" s="318"/>
    </row>
    <row r="420" spans="5:61" ht="14.1" customHeight="1" x14ac:dyDescent="0.25">
      <c r="E420" s="427"/>
      <c r="F420" s="427"/>
      <c r="G420" s="427"/>
      <c r="H420" s="427"/>
      <c r="I420" s="427"/>
      <c r="J420" s="427"/>
      <c r="K420" s="427"/>
      <c r="L420" s="427"/>
      <c r="M420" s="427"/>
      <c r="N420" s="427"/>
      <c r="O420" s="427"/>
      <c r="P420" s="428"/>
      <c r="Q420" s="428"/>
      <c r="R420" s="428"/>
      <c r="S420" s="428"/>
      <c r="T420" s="428"/>
      <c r="U420" s="428"/>
      <c r="V420" s="428"/>
      <c r="W420" s="428"/>
      <c r="X420" s="427"/>
      <c r="Y420" s="427"/>
      <c r="Z420" s="427"/>
      <c r="AA420" s="427"/>
      <c r="AB420" s="427"/>
      <c r="AC420" s="427"/>
      <c r="AD420" s="427"/>
      <c r="AE420" s="427"/>
      <c r="AF420" s="427"/>
      <c r="AG420" s="427"/>
      <c r="AH420" s="427"/>
      <c r="AI420" s="427"/>
      <c r="AJ420" s="427"/>
      <c r="AK420" s="427"/>
      <c r="AL420" s="427"/>
      <c r="AM420" s="427"/>
      <c r="AN420" s="427"/>
      <c r="AO420" s="427"/>
      <c r="AP420" s="427"/>
      <c r="AQ420" s="427"/>
      <c r="AR420" s="427"/>
      <c r="AS420" s="427"/>
      <c r="AT420" s="427"/>
      <c r="AU420" s="427"/>
      <c r="AV420" s="423"/>
      <c r="AW420" s="346"/>
      <c r="AX420" s="346"/>
      <c r="AY420" s="346"/>
      <c r="AZ420" s="346"/>
      <c r="BA420" s="346"/>
      <c r="BB420" s="346"/>
      <c r="BC420" s="424"/>
      <c r="BD420" s="424"/>
      <c r="BE420" s="424"/>
      <c r="BF420" s="424"/>
      <c r="BG420" s="424"/>
      <c r="BH420" s="424"/>
      <c r="BI420" s="425"/>
    </row>
    <row r="421" spans="5:61" ht="14.1" customHeight="1" x14ac:dyDescent="0.25">
      <c r="E421" s="427"/>
      <c r="F421" s="427"/>
      <c r="G421" s="427"/>
      <c r="H421" s="427"/>
      <c r="I421" s="427"/>
      <c r="J421" s="427"/>
      <c r="K421" s="427"/>
      <c r="L421" s="427"/>
      <c r="M421" s="427"/>
      <c r="N421" s="427"/>
      <c r="O421" s="427"/>
      <c r="P421" s="428"/>
      <c r="Q421" s="428"/>
      <c r="R421" s="428"/>
      <c r="S421" s="428"/>
      <c r="T421" s="428"/>
      <c r="U421" s="428"/>
      <c r="V421" s="428"/>
      <c r="W421" s="428"/>
      <c r="X421" s="427"/>
      <c r="Y421" s="427"/>
      <c r="Z421" s="427"/>
      <c r="AA421" s="427"/>
      <c r="AB421" s="427"/>
      <c r="AC421" s="427"/>
      <c r="AD421" s="427"/>
      <c r="AE421" s="427"/>
      <c r="AF421" s="427"/>
      <c r="AG421" s="427"/>
      <c r="AH421" s="427"/>
      <c r="AI421" s="427"/>
      <c r="AJ421" s="427"/>
      <c r="AK421" s="427"/>
      <c r="AL421" s="427"/>
      <c r="AM421" s="427"/>
      <c r="AN421" s="427"/>
      <c r="AO421" s="427"/>
      <c r="AP421" s="427"/>
      <c r="AQ421" s="427"/>
      <c r="AR421" s="427"/>
      <c r="AS421" s="427"/>
      <c r="AT421" s="427"/>
      <c r="AU421" s="427"/>
      <c r="AV421" s="309"/>
      <c r="AW421" s="310"/>
      <c r="AX421" s="310"/>
      <c r="AY421" s="310"/>
      <c r="AZ421" s="310"/>
      <c r="BA421" s="310"/>
      <c r="BB421" s="310"/>
      <c r="BC421" s="319"/>
      <c r="BD421" s="319"/>
      <c r="BE421" s="319"/>
      <c r="BF421" s="319"/>
      <c r="BG421" s="319"/>
      <c r="BH421" s="319"/>
      <c r="BI421" s="320"/>
    </row>
    <row r="422" spans="5:61" ht="13.5" customHeight="1" x14ac:dyDescent="0.25">
      <c r="E422" s="300" t="s">
        <v>308</v>
      </c>
      <c r="F422" s="301"/>
      <c r="G422" s="301"/>
      <c r="H422" s="301"/>
      <c r="I422" s="301"/>
      <c r="J422" s="301"/>
      <c r="K422" s="301"/>
      <c r="L422" s="301"/>
      <c r="M422" s="301"/>
      <c r="N422" s="301"/>
      <c r="O422" s="302"/>
      <c r="P422" s="518" t="s">
        <v>309</v>
      </c>
      <c r="Q422" s="317"/>
      <c r="R422" s="317"/>
      <c r="S422" s="317"/>
      <c r="T422" s="317"/>
      <c r="U422" s="317"/>
      <c r="V422" s="317"/>
      <c r="W422" s="318"/>
      <c r="X422" s="300" t="s">
        <v>310</v>
      </c>
      <c r="Y422" s="301"/>
      <c r="Z422" s="301"/>
      <c r="AA422" s="301"/>
      <c r="AB422" s="301"/>
      <c r="AC422" s="301"/>
      <c r="AD422" s="301"/>
      <c r="AE422" s="301"/>
      <c r="AF422" s="301"/>
      <c r="AG422" s="301"/>
      <c r="AH422" s="301"/>
      <c r="AI422" s="301"/>
      <c r="AJ422" s="301"/>
      <c r="AK422" s="301"/>
      <c r="AL422" s="301"/>
      <c r="AM422" s="301"/>
      <c r="AN422" s="301"/>
      <c r="AO422" s="301"/>
      <c r="AP422" s="301"/>
      <c r="AQ422" s="301"/>
      <c r="AR422" s="301"/>
      <c r="AS422" s="301"/>
      <c r="AT422" s="301"/>
      <c r="AU422" s="302"/>
      <c r="AV422" s="300" t="s">
        <v>375</v>
      </c>
      <c r="AW422" s="301"/>
      <c r="AX422" s="301"/>
      <c r="AY422" s="301"/>
      <c r="AZ422" s="301"/>
      <c r="BA422" s="301"/>
      <c r="BB422" s="301"/>
      <c r="BC422" s="301"/>
      <c r="BD422" s="301"/>
      <c r="BE422" s="301"/>
      <c r="BF422" s="301"/>
      <c r="BG422" s="301"/>
      <c r="BH422" s="301"/>
      <c r="BI422" s="302"/>
    </row>
    <row r="423" spans="5:61" ht="14.1" customHeight="1" x14ac:dyDescent="0.25">
      <c r="E423" s="303"/>
      <c r="F423" s="304"/>
      <c r="G423" s="304"/>
      <c r="H423" s="304"/>
      <c r="I423" s="304"/>
      <c r="J423" s="304"/>
      <c r="K423" s="304"/>
      <c r="L423" s="304"/>
      <c r="M423" s="304"/>
      <c r="N423" s="304"/>
      <c r="O423" s="305"/>
      <c r="P423" s="519"/>
      <c r="Q423" s="424"/>
      <c r="R423" s="424"/>
      <c r="S423" s="424"/>
      <c r="T423" s="424"/>
      <c r="U423" s="424"/>
      <c r="V423" s="424"/>
      <c r="W423" s="425"/>
      <c r="X423" s="303"/>
      <c r="Y423" s="304"/>
      <c r="Z423" s="304"/>
      <c r="AA423" s="304"/>
      <c r="AB423" s="304"/>
      <c r="AC423" s="304"/>
      <c r="AD423" s="304"/>
      <c r="AE423" s="304"/>
      <c r="AF423" s="304"/>
      <c r="AG423" s="304"/>
      <c r="AH423" s="304"/>
      <c r="AI423" s="304"/>
      <c r="AJ423" s="304"/>
      <c r="AK423" s="304"/>
      <c r="AL423" s="304"/>
      <c r="AM423" s="304"/>
      <c r="AN423" s="304"/>
      <c r="AO423" s="304"/>
      <c r="AP423" s="304"/>
      <c r="AQ423" s="304"/>
      <c r="AR423" s="304"/>
      <c r="AS423" s="304"/>
      <c r="AT423" s="304"/>
      <c r="AU423" s="427"/>
      <c r="AV423" s="303"/>
      <c r="AW423" s="304"/>
      <c r="AX423" s="304"/>
      <c r="AY423" s="304"/>
      <c r="AZ423" s="304"/>
      <c r="BA423" s="304"/>
      <c r="BB423" s="304"/>
      <c r="BC423" s="304"/>
      <c r="BD423" s="304"/>
      <c r="BE423" s="304"/>
      <c r="BF423" s="304"/>
      <c r="BG423" s="304"/>
      <c r="BH423" s="304"/>
      <c r="BI423" s="305"/>
    </row>
    <row r="424" spans="5:61" ht="14.1" customHeight="1" x14ac:dyDescent="0.25">
      <c r="E424" s="306"/>
      <c r="F424" s="307"/>
      <c r="G424" s="307"/>
      <c r="H424" s="307"/>
      <c r="I424" s="307"/>
      <c r="J424" s="307"/>
      <c r="K424" s="307"/>
      <c r="L424" s="307"/>
      <c r="M424" s="307"/>
      <c r="N424" s="307"/>
      <c r="O424" s="308"/>
      <c r="P424" s="520"/>
      <c r="Q424" s="319"/>
      <c r="R424" s="319"/>
      <c r="S424" s="319"/>
      <c r="T424" s="319"/>
      <c r="U424" s="319"/>
      <c r="V424" s="319"/>
      <c r="W424" s="320"/>
      <c r="X424" s="306"/>
      <c r="Y424" s="307"/>
      <c r="Z424" s="307"/>
      <c r="AA424" s="307"/>
      <c r="AB424" s="30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07"/>
      <c r="AN424" s="307"/>
      <c r="AO424" s="307"/>
      <c r="AP424" s="307"/>
      <c r="AQ424" s="307"/>
      <c r="AR424" s="307"/>
      <c r="AS424" s="307"/>
      <c r="AT424" s="307"/>
      <c r="AU424" s="308"/>
      <c r="AV424" s="306"/>
      <c r="AW424" s="307"/>
      <c r="AX424" s="307"/>
      <c r="AY424" s="307"/>
      <c r="AZ424" s="307"/>
      <c r="BA424" s="307"/>
      <c r="BB424" s="307"/>
      <c r="BC424" s="307"/>
      <c r="BD424" s="307"/>
      <c r="BE424" s="307"/>
      <c r="BF424" s="307"/>
      <c r="BG424" s="307"/>
      <c r="BH424" s="307"/>
      <c r="BI424" s="308"/>
    </row>
    <row r="425" spans="5:61" ht="14.85" customHeight="1" x14ac:dyDescent="0.25">
      <c r="E425" s="427" t="s">
        <v>311</v>
      </c>
      <c r="F425" s="427"/>
      <c r="G425" s="427"/>
      <c r="H425" s="427"/>
      <c r="I425" s="427"/>
      <c r="J425" s="427"/>
      <c r="K425" s="427"/>
      <c r="L425" s="427"/>
      <c r="M425" s="427"/>
      <c r="N425" s="427"/>
      <c r="O425" s="427"/>
      <c r="P425" s="428" t="s">
        <v>301</v>
      </c>
      <c r="Q425" s="428"/>
      <c r="R425" s="428"/>
      <c r="S425" s="428"/>
      <c r="T425" s="428"/>
      <c r="U425" s="428"/>
      <c r="V425" s="428"/>
      <c r="W425" s="428"/>
      <c r="X425" s="427" t="s">
        <v>312</v>
      </c>
      <c r="Y425" s="427"/>
      <c r="Z425" s="427"/>
      <c r="AA425" s="427"/>
      <c r="AB425" s="427"/>
      <c r="AC425" s="427"/>
      <c r="AD425" s="427"/>
      <c r="AE425" s="427"/>
      <c r="AF425" s="427"/>
      <c r="AG425" s="427"/>
      <c r="AH425" s="427"/>
      <c r="AI425" s="427"/>
      <c r="AJ425" s="427"/>
      <c r="AK425" s="427"/>
      <c r="AL425" s="427"/>
      <c r="AM425" s="427"/>
      <c r="AN425" s="427"/>
      <c r="AO425" s="427"/>
      <c r="AP425" s="427"/>
      <c r="AQ425" s="427"/>
      <c r="AR425" s="427"/>
      <c r="AS425" s="427"/>
      <c r="AT425" s="427"/>
      <c r="AU425" s="427"/>
      <c r="AV425" s="300" t="s">
        <v>375</v>
      </c>
      <c r="AW425" s="301"/>
      <c r="AX425" s="301"/>
      <c r="AY425" s="301"/>
      <c r="AZ425" s="301"/>
      <c r="BA425" s="301"/>
      <c r="BB425" s="301"/>
      <c r="BC425" s="301"/>
      <c r="BD425" s="301"/>
      <c r="BE425" s="301"/>
      <c r="BF425" s="301"/>
      <c r="BG425" s="301"/>
      <c r="BH425" s="301"/>
      <c r="BI425" s="302"/>
    </row>
    <row r="426" spans="5:61" ht="14.85" customHeight="1" x14ac:dyDescent="0.25">
      <c r="E426" s="427"/>
      <c r="F426" s="427"/>
      <c r="G426" s="427"/>
      <c r="H426" s="427"/>
      <c r="I426" s="427"/>
      <c r="J426" s="427"/>
      <c r="K426" s="427"/>
      <c r="L426" s="427"/>
      <c r="M426" s="427"/>
      <c r="N426" s="427"/>
      <c r="O426" s="427"/>
      <c r="P426" s="428"/>
      <c r="Q426" s="428"/>
      <c r="R426" s="428"/>
      <c r="S426" s="428"/>
      <c r="T426" s="428"/>
      <c r="U426" s="428"/>
      <c r="V426" s="428"/>
      <c r="W426" s="428"/>
      <c r="X426" s="427" t="s">
        <v>313</v>
      </c>
      <c r="Y426" s="427"/>
      <c r="Z426" s="427"/>
      <c r="AA426" s="427"/>
      <c r="AB426" s="427"/>
      <c r="AC426" s="427"/>
      <c r="AD426" s="427"/>
      <c r="AE426" s="427"/>
      <c r="AF426" s="427"/>
      <c r="AG426" s="427"/>
      <c r="AH426" s="427"/>
      <c r="AI426" s="427"/>
      <c r="AJ426" s="427"/>
      <c r="AK426" s="427"/>
      <c r="AL426" s="427"/>
      <c r="AM426" s="427"/>
      <c r="AN426" s="427"/>
      <c r="AO426" s="427"/>
      <c r="AP426" s="427"/>
      <c r="AQ426" s="427"/>
      <c r="AR426" s="427"/>
      <c r="AS426" s="427"/>
      <c r="AT426" s="427"/>
      <c r="AU426" s="427"/>
      <c r="AV426" s="303"/>
      <c r="AW426" s="304"/>
      <c r="AX426" s="304"/>
      <c r="AY426" s="304"/>
      <c r="AZ426" s="304"/>
      <c r="BA426" s="304"/>
      <c r="BB426" s="304"/>
      <c r="BC426" s="304"/>
      <c r="BD426" s="304"/>
      <c r="BE426" s="304"/>
      <c r="BF426" s="304"/>
      <c r="BG426" s="304"/>
      <c r="BH426" s="304"/>
      <c r="BI426" s="305"/>
    </row>
    <row r="427" spans="5:61" ht="14.85" customHeight="1" x14ac:dyDescent="0.25">
      <c r="E427" s="427"/>
      <c r="F427" s="427"/>
      <c r="G427" s="427"/>
      <c r="H427" s="427"/>
      <c r="I427" s="427"/>
      <c r="J427" s="427"/>
      <c r="K427" s="427"/>
      <c r="L427" s="427"/>
      <c r="M427" s="427"/>
      <c r="N427" s="427"/>
      <c r="O427" s="427"/>
      <c r="P427" s="428"/>
      <c r="Q427" s="428"/>
      <c r="R427" s="428"/>
      <c r="S427" s="428"/>
      <c r="T427" s="428"/>
      <c r="U427" s="428"/>
      <c r="V427" s="428"/>
      <c r="W427" s="428"/>
      <c r="X427" s="427"/>
      <c r="Y427" s="427"/>
      <c r="Z427" s="427"/>
      <c r="AA427" s="427"/>
      <c r="AB427" s="427"/>
      <c r="AC427" s="427"/>
      <c r="AD427" s="427"/>
      <c r="AE427" s="427"/>
      <c r="AF427" s="427"/>
      <c r="AG427" s="427"/>
      <c r="AH427" s="427"/>
      <c r="AI427" s="427"/>
      <c r="AJ427" s="427"/>
      <c r="AK427" s="427"/>
      <c r="AL427" s="427"/>
      <c r="AM427" s="427"/>
      <c r="AN427" s="427"/>
      <c r="AO427" s="427"/>
      <c r="AP427" s="427"/>
      <c r="AQ427" s="427"/>
      <c r="AR427" s="427"/>
      <c r="AS427" s="427"/>
      <c r="AT427" s="427"/>
      <c r="AU427" s="427"/>
      <c r="AV427" s="306"/>
      <c r="AW427" s="307"/>
      <c r="AX427" s="307"/>
      <c r="AY427" s="307"/>
      <c r="AZ427" s="307"/>
      <c r="BA427" s="307"/>
      <c r="BB427" s="307"/>
      <c r="BC427" s="307"/>
      <c r="BD427" s="307"/>
      <c r="BE427" s="307"/>
      <c r="BF427" s="307"/>
      <c r="BG427" s="307"/>
      <c r="BH427" s="307"/>
      <c r="BI427" s="308"/>
    </row>
    <row r="428" spans="5:61" x14ac:dyDescent="0.25">
      <c r="G428" s="221" t="s">
        <v>314</v>
      </c>
    </row>
    <row r="431" spans="5:61" x14ac:dyDescent="0.25">
      <c r="G431" s="19" t="str">
        <f>IF('Лист для заполнения'!Рук_ОКК="Никитин А.В.","Руководитель ОКК","И.о. руководителя ОКК")</f>
        <v>Руководитель ОКК</v>
      </c>
      <c r="AI431" s="346" t="str">
        <f>'Лист для заполнения'!$BE$21</f>
        <v>Никитин А.В.</v>
      </c>
      <c r="AJ431" s="346"/>
      <c r="AK431" s="346"/>
      <c r="AL431" s="346"/>
      <c r="AM431" s="346"/>
      <c r="AN431" s="346"/>
      <c r="AO431" s="346"/>
      <c r="AP431" s="346"/>
      <c r="AQ431" s="346"/>
      <c r="AR431" s="346"/>
      <c r="AS431" s="346"/>
      <c r="AT431" s="346"/>
      <c r="AU431" s="156" t="s">
        <v>20</v>
      </c>
      <c r="AV431" s="190"/>
      <c r="AW431" s="190"/>
      <c r="AX431" s="190"/>
      <c r="AY431" s="190"/>
      <c r="AZ431" s="190"/>
      <c r="BA431" s="190"/>
      <c r="BB431" s="190"/>
      <c r="BC431" s="190"/>
      <c r="BD431" s="190"/>
    </row>
    <row r="432" spans="5:61" x14ac:dyDescent="0.25">
      <c r="AM432" s="8"/>
      <c r="AO432" s="8"/>
      <c r="AP432" s="8"/>
      <c r="AQ432" s="8"/>
      <c r="AR432" s="23" t="s">
        <v>19</v>
      </c>
    </row>
    <row r="447" spans="1:62" ht="15.75" thickBot="1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O447" s="73"/>
      <c r="P447" s="72"/>
      <c r="Q447" s="72"/>
      <c r="R447" s="72"/>
      <c r="T447" s="74"/>
      <c r="U447" s="72"/>
      <c r="V447" s="72"/>
      <c r="W447" s="72"/>
      <c r="X447" s="72"/>
      <c r="Y447" s="72"/>
      <c r="Z447" s="72"/>
      <c r="AQ447" s="73" t="s">
        <v>315</v>
      </c>
    </row>
    <row r="448" spans="1:62" ht="26.25" customHeight="1" thickTop="1" x14ac:dyDescent="0.25">
      <c r="D448" s="159"/>
      <c r="E448" s="175"/>
      <c r="F448" s="175"/>
      <c r="G448" s="175"/>
      <c r="H448" s="175"/>
      <c r="I448" s="175"/>
      <c r="J448" s="175"/>
      <c r="K448" s="175"/>
      <c r="L448" s="175"/>
      <c r="M448" s="160"/>
      <c r="N448" s="413" t="s">
        <v>67</v>
      </c>
      <c r="O448" s="413"/>
      <c r="P448" s="413"/>
      <c r="Q448" s="413"/>
      <c r="R448" s="413"/>
      <c r="S448" s="413"/>
      <c r="T448" s="413"/>
      <c r="U448" s="413"/>
      <c r="V448" s="413"/>
      <c r="W448" s="413"/>
      <c r="X448" s="413"/>
      <c r="Y448" s="413"/>
      <c r="Z448" s="413"/>
      <c r="AA448" s="413"/>
      <c r="AB448" s="413"/>
      <c r="AC448" s="413"/>
      <c r="AD448" s="413"/>
      <c r="AE448" s="413"/>
      <c r="AF448" s="413"/>
      <c r="AG448" s="413"/>
      <c r="AH448" s="413"/>
      <c r="AI448" s="413"/>
      <c r="AJ448" s="413"/>
      <c r="AK448" s="414"/>
      <c r="AL448" s="374" t="s">
        <v>1</v>
      </c>
      <c r="AM448" s="429"/>
      <c r="AN448" s="429"/>
      <c r="AO448" s="429"/>
      <c r="AP448" s="429"/>
      <c r="AQ448" s="429"/>
      <c r="AR448" s="429"/>
      <c r="AS448" s="429"/>
      <c r="AT448" s="429"/>
      <c r="AU448" s="429"/>
      <c r="AV448" s="429"/>
      <c r="AW448" s="429"/>
      <c r="AX448" s="429"/>
      <c r="AY448" s="429"/>
      <c r="AZ448" s="429"/>
      <c r="BA448" s="429"/>
      <c r="BB448" s="429"/>
      <c r="BC448" s="429"/>
      <c r="BD448" s="429"/>
      <c r="BE448" s="429"/>
      <c r="BF448" s="429"/>
      <c r="BG448" s="429"/>
      <c r="BH448" s="429"/>
      <c r="BI448" s="429"/>
      <c r="BJ448" s="430"/>
    </row>
    <row r="449" spans="2:65" ht="15" customHeight="1" thickBot="1" x14ac:dyDescent="0.3">
      <c r="D449" s="161"/>
      <c r="E449" s="402" t="s">
        <v>68</v>
      </c>
      <c r="F449" s="402"/>
      <c r="G449" s="402"/>
      <c r="H449" s="402"/>
      <c r="I449" s="402"/>
      <c r="J449" s="402"/>
      <c r="K449" s="402"/>
      <c r="L449" s="402"/>
      <c r="M449" s="402"/>
      <c r="N449" s="402"/>
      <c r="O449" s="402"/>
      <c r="P449" s="402"/>
      <c r="Q449" s="402"/>
      <c r="R449" s="402"/>
      <c r="S449" s="402"/>
      <c r="T449" s="402"/>
      <c r="U449" s="402"/>
      <c r="V449" s="402"/>
      <c r="W449" s="402"/>
      <c r="X449" s="402"/>
      <c r="Y449" s="402"/>
      <c r="Z449" s="402"/>
      <c r="AA449" s="402"/>
      <c r="AB449" s="402"/>
      <c r="AC449" s="402"/>
      <c r="AD449" s="402"/>
      <c r="AE449" s="402"/>
      <c r="AF449" s="402"/>
      <c r="AG449" s="402"/>
      <c r="AH449" s="402"/>
      <c r="AI449" s="402"/>
      <c r="AJ449" s="402"/>
      <c r="AK449" s="402"/>
      <c r="AL449" s="402"/>
      <c r="AM449" s="402"/>
      <c r="AN449" s="402"/>
      <c r="AO449" s="402"/>
      <c r="AP449" s="402"/>
      <c r="AQ449" s="402"/>
      <c r="AR449" s="402"/>
      <c r="AS449" s="402"/>
      <c r="AT449" s="402"/>
      <c r="AU449" s="402"/>
      <c r="AV449" s="402"/>
      <c r="AW449" s="402"/>
      <c r="AX449" s="179"/>
      <c r="AY449" s="431" t="s">
        <v>69</v>
      </c>
      <c r="AZ449" s="432"/>
      <c r="BA449" s="432"/>
      <c r="BB449" s="432"/>
      <c r="BC449" s="432"/>
      <c r="BD449" s="432"/>
      <c r="BE449" s="164">
        <v>12</v>
      </c>
      <c r="BF449" s="444" t="s">
        <v>70</v>
      </c>
      <c r="BG449" s="444"/>
      <c r="BH449" s="165">
        <v>15</v>
      </c>
      <c r="BI449" s="166"/>
      <c r="BJ449" s="167"/>
    </row>
    <row r="450" spans="2:65" ht="15" customHeight="1" thickTop="1" x14ac:dyDescent="0.25">
      <c r="D450" s="228"/>
      <c r="E450" s="229"/>
      <c r="F450" s="228"/>
      <c r="G450" s="228"/>
      <c r="H450" s="228"/>
      <c r="I450" s="228"/>
      <c r="J450" s="228"/>
      <c r="K450" s="228"/>
      <c r="L450" s="228"/>
      <c r="M450" s="228"/>
      <c r="N450" s="228"/>
      <c r="O450" s="230"/>
      <c r="P450" s="231"/>
      <c r="Q450" s="228"/>
      <c r="R450" s="228"/>
      <c r="S450" s="231"/>
      <c r="T450" s="232"/>
      <c r="U450" s="232"/>
      <c r="V450" s="232"/>
      <c r="W450" s="232"/>
      <c r="X450" s="232"/>
      <c r="Y450" s="232"/>
      <c r="Z450" s="232"/>
      <c r="AA450" s="231"/>
      <c r="AB450" s="231"/>
      <c r="AC450" s="231"/>
      <c r="AD450" s="231"/>
      <c r="AE450" s="231"/>
      <c r="AF450" s="231"/>
      <c r="AG450" s="231"/>
      <c r="AH450" s="231"/>
      <c r="AI450" s="231"/>
      <c r="AJ450" s="231"/>
      <c r="AK450" s="231"/>
      <c r="AL450" s="231"/>
      <c r="AM450" s="231"/>
      <c r="AN450" s="231"/>
      <c r="AO450" s="231"/>
      <c r="AP450" s="231"/>
      <c r="AQ450" s="231"/>
      <c r="AR450" s="231"/>
      <c r="AS450" s="231"/>
      <c r="AT450" s="231"/>
      <c r="AU450" s="231"/>
      <c r="AV450" s="231"/>
      <c r="AW450" s="231"/>
      <c r="AX450" s="231"/>
      <c r="AY450" s="233"/>
      <c r="AZ450" s="233"/>
      <c r="BA450" s="233"/>
      <c r="BB450" s="233"/>
      <c r="BC450" s="233"/>
      <c r="BD450" s="233"/>
      <c r="BE450" s="234"/>
      <c r="BF450" s="235"/>
      <c r="BG450" s="235"/>
      <c r="BH450" s="236"/>
      <c r="BI450" s="231"/>
      <c r="BJ450" s="231"/>
    </row>
    <row r="452" spans="2:65" ht="15" customHeight="1" x14ac:dyDescent="0.25">
      <c r="B452" s="197"/>
      <c r="C452" s="197"/>
      <c r="D452" s="345" t="s">
        <v>316</v>
      </c>
      <c r="E452" s="345"/>
      <c r="F452" s="345"/>
      <c r="G452" s="345"/>
      <c r="H452" s="345"/>
      <c r="I452" s="345"/>
      <c r="J452" s="345"/>
      <c r="K452" s="345"/>
      <c r="L452" s="345"/>
      <c r="M452" s="345"/>
      <c r="N452" s="345"/>
      <c r="O452" s="345"/>
      <c r="P452" s="345"/>
      <c r="Q452" s="345"/>
      <c r="R452" s="345"/>
      <c r="S452" s="345"/>
      <c r="T452" s="345"/>
      <c r="U452" s="345"/>
      <c r="V452" s="345"/>
      <c r="W452" s="345"/>
      <c r="X452" s="345"/>
      <c r="Y452" s="345"/>
      <c r="Z452" s="345"/>
      <c r="AA452" s="345"/>
      <c r="AB452" s="345"/>
      <c r="AC452" s="345"/>
      <c r="AD452" s="345"/>
      <c r="AE452" s="345"/>
      <c r="AF452" s="345"/>
      <c r="AG452" s="345"/>
      <c r="AH452" s="345"/>
      <c r="AI452" s="345"/>
      <c r="AJ452" s="345"/>
      <c r="AK452" s="345"/>
      <c r="AL452" s="345"/>
      <c r="AM452" s="345"/>
      <c r="AN452" s="345"/>
      <c r="AO452" s="345"/>
      <c r="AP452" s="345"/>
      <c r="AQ452" s="345"/>
      <c r="AR452" s="345"/>
      <c r="AS452" s="345"/>
      <c r="AT452" s="345"/>
      <c r="AU452" s="345"/>
      <c r="AV452" s="345"/>
      <c r="AW452" s="345"/>
      <c r="AX452" s="345"/>
      <c r="AY452" s="345"/>
      <c r="AZ452" s="345"/>
      <c r="BA452" s="345"/>
      <c r="BB452" s="345"/>
      <c r="BC452" s="345"/>
      <c r="BD452" s="345"/>
      <c r="BE452" s="345"/>
      <c r="BF452" s="345"/>
      <c r="BG452" s="345"/>
      <c r="BH452" s="345"/>
      <c r="BI452" s="345"/>
      <c r="BJ452" s="345"/>
      <c r="BK452" s="197"/>
      <c r="BL452" s="197"/>
      <c r="BM452" s="197"/>
    </row>
    <row r="453" spans="2:65" ht="15" customHeight="1" x14ac:dyDescent="0.25">
      <c r="B453" s="197"/>
      <c r="C453" s="197"/>
      <c r="D453" s="345" t="s">
        <v>317</v>
      </c>
      <c r="E453" s="345"/>
      <c r="F453" s="345"/>
      <c r="G453" s="345"/>
      <c r="H453" s="345"/>
      <c r="I453" s="345"/>
      <c r="J453" s="345"/>
      <c r="K453" s="345"/>
      <c r="L453" s="345"/>
      <c r="M453" s="345"/>
      <c r="N453" s="345"/>
      <c r="O453" s="345"/>
      <c r="P453" s="345"/>
      <c r="Q453" s="345"/>
      <c r="R453" s="345"/>
      <c r="S453" s="345"/>
      <c r="T453" s="345"/>
      <c r="U453" s="345"/>
      <c r="V453" s="345"/>
      <c r="W453" s="345"/>
      <c r="X453" s="345"/>
      <c r="Y453" s="345"/>
      <c r="Z453" s="345"/>
      <c r="AA453" s="345"/>
      <c r="AB453" s="345"/>
      <c r="AC453" s="345"/>
      <c r="AD453" s="345"/>
      <c r="AE453" s="345"/>
      <c r="AF453" s="345"/>
      <c r="AG453" s="345"/>
      <c r="AH453" s="345"/>
      <c r="AI453" s="345"/>
      <c r="AJ453" s="345"/>
      <c r="AK453" s="345"/>
      <c r="AL453" s="345"/>
      <c r="AM453" s="345"/>
      <c r="AN453" s="345"/>
      <c r="AO453" s="345"/>
      <c r="AP453" s="345"/>
      <c r="AQ453" s="345"/>
      <c r="AR453" s="345"/>
      <c r="AS453" s="345"/>
      <c r="AT453" s="345"/>
      <c r="AU453" s="345"/>
      <c r="AV453" s="345"/>
      <c r="AW453" s="345"/>
      <c r="AX453" s="345"/>
      <c r="AY453" s="345"/>
      <c r="AZ453" s="345"/>
      <c r="BA453" s="345"/>
      <c r="BB453" s="345"/>
      <c r="BC453" s="345"/>
      <c r="BD453" s="345"/>
      <c r="BE453" s="345"/>
      <c r="BF453" s="345"/>
      <c r="BG453" s="345"/>
      <c r="BH453" s="345"/>
      <c r="BI453" s="345"/>
      <c r="BJ453" s="345"/>
      <c r="BK453" s="197"/>
      <c r="BL453" s="197"/>
      <c r="BM453" s="197"/>
    </row>
    <row r="454" spans="2:65" ht="18.75" x14ac:dyDescent="0.25">
      <c r="B454" s="197"/>
      <c r="C454" s="197"/>
      <c r="D454" s="345" t="s">
        <v>318</v>
      </c>
      <c r="E454" s="345"/>
      <c r="F454" s="345"/>
      <c r="G454" s="345"/>
      <c r="H454" s="345"/>
      <c r="I454" s="345"/>
      <c r="J454" s="345"/>
      <c r="K454" s="345"/>
      <c r="L454" s="345"/>
      <c r="M454" s="345"/>
      <c r="N454" s="345"/>
      <c r="O454" s="345"/>
      <c r="P454" s="345"/>
      <c r="Q454" s="345"/>
      <c r="R454" s="345"/>
      <c r="S454" s="345"/>
      <c r="T454" s="345"/>
      <c r="U454" s="345"/>
      <c r="V454" s="345"/>
      <c r="W454" s="345"/>
      <c r="X454" s="345"/>
      <c r="Y454" s="345"/>
      <c r="Z454" s="345"/>
      <c r="AA454" s="345"/>
      <c r="AB454" s="345"/>
      <c r="AC454" s="345"/>
      <c r="AD454" s="345"/>
      <c r="AE454" s="345"/>
      <c r="AF454" s="345"/>
      <c r="AG454" s="345"/>
      <c r="AH454" s="345"/>
      <c r="AI454" s="345"/>
      <c r="AJ454" s="345"/>
      <c r="AK454" s="345"/>
      <c r="AL454" s="345"/>
      <c r="AM454" s="345"/>
      <c r="AN454" s="345"/>
      <c r="AO454" s="345"/>
      <c r="AP454" s="345"/>
      <c r="AQ454" s="345"/>
      <c r="AR454" s="345"/>
      <c r="AS454" s="345"/>
      <c r="AT454" s="345"/>
      <c r="AU454" s="345"/>
      <c r="AV454" s="345"/>
      <c r="AW454" s="345"/>
      <c r="AX454" s="345"/>
      <c r="AY454" s="345"/>
      <c r="AZ454" s="345"/>
      <c r="BA454" s="345"/>
      <c r="BB454" s="345"/>
      <c r="BC454" s="345"/>
      <c r="BD454" s="345"/>
      <c r="BE454" s="345"/>
      <c r="BF454" s="345"/>
      <c r="BG454" s="345"/>
      <c r="BH454" s="345"/>
      <c r="BI454" s="345"/>
      <c r="BJ454" s="345"/>
      <c r="BK454" s="197"/>
      <c r="BL454" s="197"/>
      <c r="BM454" s="197"/>
    </row>
    <row r="456" spans="2:65" x14ac:dyDescent="0.25">
      <c r="F456" s="19" t="s">
        <v>146</v>
      </c>
      <c r="G456" s="8"/>
      <c r="H456" s="8"/>
      <c r="I456" s="8"/>
      <c r="J456" s="437" t="str">
        <f>Требования!$X$4</f>
        <v>06.01.2024</v>
      </c>
      <c r="K456" s="438"/>
      <c r="L456" s="438"/>
      <c r="M456" s="438"/>
      <c r="N456" s="438"/>
      <c r="O456" s="438"/>
      <c r="P456" s="438"/>
      <c r="Q456" s="8"/>
      <c r="R456" s="8"/>
      <c r="S456" s="8"/>
      <c r="T456" s="8"/>
      <c r="U456" s="8"/>
      <c r="V456" s="8"/>
      <c r="W456" s="8"/>
      <c r="X456" s="8"/>
      <c r="Y456" s="8"/>
      <c r="Z456" s="21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T456" s="19"/>
      <c r="AU456" s="19" t="s">
        <v>160</v>
      </c>
      <c r="AV456" s="8"/>
      <c r="AW456" s="8"/>
      <c r="AX456" s="21"/>
      <c r="BA456" s="346" t="str">
        <f>Требования!$X$12</f>
        <v>S15301060124</v>
      </c>
      <c r="BB456" s="346"/>
      <c r="BC456" s="346"/>
      <c r="BD456" s="346"/>
      <c r="BE456" s="346"/>
      <c r="BF456" s="346"/>
      <c r="BG456" s="346"/>
      <c r="BH456" s="346"/>
    </row>
    <row r="458" spans="2:65" ht="18.75" customHeight="1" x14ac:dyDescent="0.25">
      <c r="D458" s="222" t="s">
        <v>319</v>
      </c>
      <c r="E458" s="223"/>
      <c r="F458" s="223"/>
      <c r="G458" s="223"/>
      <c r="H458" s="223"/>
      <c r="I458" s="223"/>
      <c r="J458" s="223"/>
      <c r="K458" s="223"/>
      <c r="L458" s="223"/>
      <c r="M458" s="223"/>
      <c r="N458" s="223"/>
      <c r="O458" s="223"/>
      <c r="P458" s="223"/>
      <c r="Q458" s="223"/>
      <c r="R458" s="223"/>
      <c r="S458" s="223"/>
      <c r="T458" s="223"/>
      <c r="U458" s="223"/>
      <c r="V458" s="223"/>
      <c r="W458" s="223"/>
      <c r="X458" s="223"/>
      <c r="Y458" s="223"/>
      <c r="Z458" s="223"/>
      <c r="AA458" s="223"/>
      <c r="AB458" s="223"/>
      <c r="AC458" s="223"/>
      <c r="AD458" s="223"/>
      <c r="AE458" s="223"/>
      <c r="AF458" s="223"/>
      <c r="AG458" s="223"/>
      <c r="AH458" s="223"/>
      <c r="AI458" s="223"/>
      <c r="AJ458" s="223"/>
      <c r="AK458" s="223"/>
      <c r="AL458" s="223"/>
      <c r="AM458" s="223"/>
      <c r="AN458" s="223"/>
      <c r="AO458" s="223"/>
      <c r="AP458" s="223"/>
      <c r="AQ458" s="223"/>
      <c r="AR458" s="223"/>
      <c r="AS458" s="223"/>
      <c r="AT458" s="223"/>
      <c r="AU458" s="223"/>
      <c r="AV458" s="223"/>
      <c r="AW458" s="223"/>
      <c r="AX458" s="223"/>
      <c r="AY458" s="223"/>
      <c r="AZ458" s="189"/>
      <c r="BA458" s="189"/>
      <c r="BB458" s="189"/>
      <c r="BC458" s="189"/>
      <c r="BD458" s="157"/>
      <c r="BE458" s="157"/>
      <c r="BF458" s="157"/>
      <c r="BG458" s="157"/>
      <c r="BH458" s="157"/>
      <c r="BI458" s="157"/>
      <c r="BJ458" s="158"/>
    </row>
    <row r="459" spans="2:65" ht="18.75" customHeight="1" x14ac:dyDescent="0.25">
      <c r="D459" s="507" t="s">
        <v>320</v>
      </c>
      <c r="E459" s="507"/>
      <c r="F459" s="507"/>
      <c r="G459" s="507"/>
      <c r="H459" s="507"/>
      <c r="I459" s="507"/>
      <c r="J459" s="507"/>
      <c r="K459" s="507"/>
      <c r="L459" s="507"/>
      <c r="M459" s="507"/>
      <c r="N459" s="507"/>
      <c r="O459" s="507"/>
      <c r="P459" s="507"/>
      <c r="Q459" s="507"/>
      <c r="R459" s="507"/>
      <c r="S459" s="507"/>
      <c r="T459" s="507"/>
      <c r="U459" s="507"/>
      <c r="V459" s="507"/>
      <c r="W459" s="507"/>
      <c r="X459" s="507"/>
      <c r="Y459" s="507"/>
      <c r="Z459" s="507"/>
      <c r="AA459" s="507"/>
      <c r="AB459" s="507"/>
      <c r="AC459" s="507"/>
      <c r="AD459" s="507"/>
      <c r="AE459" s="507"/>
      <c r="AF459" s="507"/>
      <c r="AG459" s="507"/>
      <c r="AH459" s="507"/>
      <c r="AI459" s="507"/>
      <c r="AJ459" s="507"/>
      <c r="AK459" s="463" t="s">
        <v>321</v>
      </c>
      <c r="AL459" s="464"/>
      <c r="AM459" s="464"/>
      <c r="AN459" s="464"/>
      <c r="AO459" s="464"/>
      <c r="AP459" s="464"/>
      <c r="AQ459" s="464"/>
      <c r="AR459" s="464"/>
      <c r="AS459" s="464"/>
      <c r="AT459" s="464"/>
      <c r="AU459" s="464"/>
      <c r="AV459" s="464"/>
      <c r="AW459" s="464"/>
      <c r="AX459" s="464"/>
      <c r="AY459" s="464"/>
      <c r="AZ459" s="464"/>
      <c r="BA459" s="464"/>
      <c r="BB459" s="465"/>
      <c r="BC459" s="415" t="s">
        <v>322</v>
      </c>
      <c r="BD459" s="415"/>
      <c r="BE459" s="415"/>
      <c r="BF459" s="415"/>
      <c r="BG459" s="415"/>
      <c r="BH459" s="415"/>
      <c r="BI459" s="415"/>
      <c r="BJ459" s="415"/>
    </row>
    <row r="460" spans="2:65" ht="32.25" customHeight="1" x14ac:dyDescent="0.25">
      <c r="D460" s="296" t="s">
        <v>323</v>
      </c>
      <c r="E460" s="297"/>
      <c r="F460" s="297"/>
      <c r="G460" s="297"/>
      <c r="H460" s="297"/>
      <c r="I460" s="297"/>
      <c r="J460" s="297"/>
      <c r="K460" s="297"/>
      <c r="L460" s="297"/>
      <c r="M460" s="297"/>
      <c r="N460" s="297"/>
      <c r="O460" s="297"/>
      <c r="P460" s="297"/>
      <c r="Q460" s="297"/>
      <c r="R460" s="297"/>
      <c r="S460" s="297"/>
      <c r="T460" s="297"/>
      <c r="U460" s="297"/>
      <c r="V460" s="297"/>
      <c r="W460" s="297"/>
      <c r="X460" s="297"/>
      <c r="Y460" s="297"/>
      <c r="Z460" s="297"/>
      <c r="AA460" s="297"/>
      <c r="AB460" s="297"/>
      <c r="AC460" s="297"/>
      <c r="AD460" s="297"/>
      <c r="AE460" s="297"/>
      <c r="AF460" s="297"/>
      <c r="AG460" s="297"/>
      <c r="AH460" s="297"/>
      <c r="AI460" s="297"/>
      <c r="AJ460" s="298"/>
      <c r="AK460" s="309" t="str">
        <f>Набор_реагентов</f>
        <v>230712001-1</v>
      </c>
      <c r="AL460" s="310"/>
      <c r="AM460" s="310"/>
      <c r="AN460" s="310"/>
      <c r="AO460" s="310"/>
      <c r="AP460" s="310"/>
      <c r="AQ460" s="310"/>
      <c r="AR460" s="310"/>
      <c r="AS460" s="310"/>
      <c r="AT460" s="310"/>
      <c r="AU460" s="310"/>
      <c r="AV460" s="310">
        <v>1</v>
      </c>
      <c r="AW460" s="310"/>
      <c r="AX460" s="310"/>
      <c r="AY460" s="310"/>
      <c r="AZ460" s="310"/>
      <c r="BA460" s="310"/>
      <c r="BB460" s="311"/>
      <c r="BC460" s="428">
        <v>1</v>
      </c>
      <c r="BD460" s="428"/>
      <c r="BE460" s="428"/>
      <c r="BF460" s="428"/>
      <c r="BG460" s="428"/>
      <c r="BH460" s="428"/>
      <c r="BI460" s="428"/>
      <c r="BJ460" s="428"/>
    </row>
    <row r="461" spans="2:65" ht="46.5" customHeight="1" x14ac:dyDescent="0.25">
      <c r="D461" s="504" t="s">
        <v>376</v>
      </c>
      <c r="E461" s="505"/>
      <c r="F461" s="505"/>
      <c r="G461" s="505"/>
      <c r="H461" s="505"/>
      <c r="I461" s="505"/>
      <c r="J461" s="505"/>
      <c r="K461" s="505"/>
      <c r="L461" s="505"/>
      <c r="M461" s="505"/>
      <c r="N461" s="505"/>
      <c r="O461" s="505"/>
      <c r="P461" s="505"/>
      <c r="Q461" s="505"/>
      <c r="R461" s="505"/>
      <c r="S461" s="505"/>
      <c r="T461" s="505"/>
      <c r="U461" s="505"/>
      <c r="V461" s="505"/>
      <c r="W461" s="505"/>
      <c r="X461" s="505"/>
      <c r="Y461" s="505"/>
      <c r="Z461" s="505"/>
      <c r="AA461" s="505"/>
      <c r="AB461" s="505"/>
      <c r="AC461" s="505"/>
      <c r="AD461" s="505"/>
      <c r="AE461" s="505"/>
      <c r="AF461" s="505"/>
      <c r="AG461" s="505"/>
      <c r="AH461" s="505"/>
      <c r="AI461" s="505"/>
      <c r="AJ461" s="506"/>
      <c r="AK461" s="309" t="s">
        <v>221</v>
      </c>
      <c r="AL461" s="310"/>
      <c r="AM461" s="310"/>
      <c r="AN461" s="310"/>
      <c r="AO461" s="310"/>
      <c r="AP461" s="310"/>
      <c r="AQ461" s="310"/>
      <c r="AR461" s="310"/>
      <c r="AS461" s="310"/>
      <c r="AT461" s="310"/>
      <c r="AU461" s="310"/>
      <c r="AV461" s="310">
        <v>1</v>
      </c>
      <c r="AW461" s="310"/>
      <c r="AX461" s="310"/>
      <c r="AY461" s="310"/>
      <c r="AZ461" s="310"/>
      <c r="BA461" s="310"/>
      <c r="BB461" s="311"/>
      <c r="BC461" s="428">
        <v>1</v>
      </c>
      <c r="BD461" s="428"/>
      <c r="BE461" s="428"/>
      <c r="BF461" s="428"/>
      <c r="BG461" s="428"/>
      <c r="BH461" s="428"/>
      <c r="BI461" s="428"/>
      <c r="BJ461" s="428"/>
    </row>
    <row r="462" spans="2:65" ht="17.100000000000001" customHeight="1" x14ac:dyDescent="0.25">
      <c r="D462" s="427" t="s">
        <v>325</v>
      </c>
      <c r="E462" s="427"/>
      <c r="F462" s="427"/>
      <c r="G462" s="427"/>
      <c r="H462" s="427"/>
      <c r="I462" s="427"/>
      <c r="J462" s="427"/>
      <c r="K462" s="427"/>
      <c r="L462" s="427"/>
      <c r="M462" s="427"/>
      <c r="N462" s="427"/>
      <c r="O462" s="427"/>
      <c r="P462" s="427"/>
      <c r="Q462" s="427"/>
      <c r="R462" s="427"/>
      <c r="S462" s="427"/>
      <c r="T462" s="427"/>
      <c r="U462" s="427"/>
      <c r="V462" s="427"/>
      <c r="W462" s="427"/>
      <c r="X462" s="427"/>
      <c r="Y462" s="427"/>
      <c r="Z462" s="427"/>
      <c r="AA462" s="427"/>
      <c r="AB462" s="427"/>
      <c r="AC462" s="427"/>
      <c r="AD462" s="427"/>
      <c r="AE462" s="427"/>
      <c r="AF462" s="427"/>
      <c r="AG462" s="427"/>
      <c r="AH462" s="427"/>
      <c r="AI462" s="427"/>
      <c r="AJ462" s="427"/>
      <c r="AK462" s="309" t="str">
        <f>$AH$213</f>
        <v>W-230712003</v>
      </c>
      <c r="AL462" s="310"/>
      <c r="AM462" s="310"/>
      <c r="AN462" s="310"/>
      <c r="AO462" s="310"/>
      <c r="AP462" s="310"/>
      <c r="AQ462" s="310"/>
      <c r="AR462" s="310"/>
      <c r="AS462" s="310"/>
      <c r="AT462" s="310"/>
      <c r="AU462" s="310"/>
      <c r="AV462" s="310">
        <v>1</v>
      </c>
      <c r="AW462" s="310"/>
      <c r="AX462" s="310"/>
      <c r="AY462" s="310"/>
      <c r="AZ462" s="310"/>
      <c r="BA462" s="310"/>
      <c r="BB462" s="311"/>
      <c r="BC462" s="428">
        <v>1</v>
      </c>
      <c r="BD462" s="428"/>
      <c r="BE462" s="428"/>
      <c r="BF462" s="428"/>
      <c r="BG462" s="428"/>
      <c r="BH462" s="428"/>
      <c r="BI462" s="428"/>
      <c r="BJ462" s="428"/>
    </row>
    <row r="463" spans="2:65" ht="17.100000000000001" customHeight="1" x14ac:dyDescent="0.25">
      <c r="D463" s="427" t="s">
        <v>225</v>
      </c>
      <c r="E463" s="427"/>
      <c r="F463" s="427"/>
      <c r="G463" s="427"/>
      <c r="H463" s="427"/>
      <c r="I463" s="427"/>
      <c r="J463" s="427"/>
      <c r="K463" s="427"/>
      <c r="L463" s="427"/>
      <c r="M463" s="427"/>
      <c r="N463" s="427"/>
      <c r="O463" s="427"/>
      <c r="P463" s="427"/>
      <c r="Q463" s="427"/>
      <c r="R463" s="427"/>
      <c r="S463" s="427"/>
      <c r="T463" s="427"/>
      <c r="U463" s="427"/>
      <c r="V463" s="427"/>
      <c r="W463" s="427"/>
      <c r="X463" s="427"/>
      <c r="Y463" s="427"/>
      <c r="Z463" s="427"/>
      <c r="AA463" s="427"/>
      <c r="AB463" s="427"/>
      <c r="AC463" s="427"/>
      <c r="AD463" s="427"/>
      <c r="AE463" s="427"/>
      <c r="AF463" s="427"/>
      <c r="AG463" s="427"/>
      <c r="AH463" s="427"/>
      <c r="AI463" s="427"/>
      <c r="AJ463" s="427"/>
      <c r="AK463" s="309" t="str">
        <f>$AH$214</f>
        <v>20L05G8851</v>
      </c>
      <c r="AL463" s="310"/>
      <c r="AM463" s="310"/>
      <c r="AN463" s="310"/>
      <c r="AO463" s="310"/>
      <c r="AP463" s="310"/>
      <c r="AQ463" s="310"/>
      <c r="AR463" s="310"/>
      <c r="AS463" s="310"/>
      <c r="AT463" s="310"/>
      <c r="AU463" s="310"/>
      <c r="AV463" s="310">
        <v>1</v>
      </c>
      <c r="AW463" s="310"/>
      <c r="AX463" s="310"/>
      <c r="AY463" s="310"/>
      <c r="AZ463" s="310"/>
      <c r="BA463" s="310"/>
      <c r="BB463" s="311"/>
      <c r="BC463" s="428">
        <v>1</v>
      </c>
      <c r="BD463" s="428"/>
      <c r="BE463" s="428"/>
      <c r="BF463" s="428"/>
      <c r="BG463" s="428"/>
      <c r="BH463" s="428"/>
      <c r="BI463" s="428"/>
      <c r="BJ463" s="428"/>
    </row>
    <row r="464" spans="2:65" ht="17.100000000000001" customHeight="1" x14ac:dyDescent="0.25">
      <c r="D464" s="427" t="s">
        <v>227</v>
      </c>
      <c r="E464" s="427"/>
      <c r="F464" s="427"/>
      <c r="G464" s="427"/>
      <c r="H464" s="427"/>
      <c r="I464" s="427"/>
      <c r="J464" s="427"/>
      <c r="K464" s="427"/>
      <c r="L464" s="427"/>
      <c r="M464" s="427"/>
      <c r="N464" s="427"/>
      <c r="O464" s="427"/>
      <c r="P464" s="427"/>
      <c r="Q464" s="427"/>
      <c r="R464" s="427"/>
      <c r="S464" s="427"/>
      <c r="T464" s="427"/>
      <c r="U464" s="427"/>
      <c r="V464" s="427"/>
      <c r="W464" s="427"/>
      <c r="X464" s="427"/>
      <c r="Y464" s="427"/>
      <c r="Z464" s="427"/>
      <c r="AA464" s="427"/>
      <c r="AB464" s="427"/>
      <c r="AC464" s="427"/>
      <c r="AD464" s="427"/>
      <c r="AE464" s="427"/>
      <c r="AF464" s="427"/>
      <c r="AG464" s="427"/>
      <c r="AH464" s="427"/>
      <c r="AI464" s="427"/>
      <c r="AJ464" s="427"/>
      <c r="AK464" s="309" t="str">
        <f>$AH$215</f>
        <v>20G06C8</v>
      </c>
      <c r="AL464" s="310"/>
      <c r="AM464" s="310"/>
      <c r="AN464" s="310"/>
      <c r="AO464" s="310"/>
      <c r="AP464" s="310"/>
      <c r="AQ464" s="310"/>
      <c r="AR464" s="310"/>
      <c r="AS464" s="310"/>
      <c r="AT464" s="310"/>
      <c r="AU464" s="310"/>
      <c r="AV464" s="310">
        <v>1</v>
      </c>
      <c r="AW464" s="310"/>
      <c r="AX464" s="310"/>
      <c r="AY464" s="310"/>
      <c r="AZ464" s="310"/>
      <c r="BA464" s="310"/>
      <c r="BB464" s="311"/>
      <c r="BC464" s="428">
        <v>1</v>
      </c>
      <c r="BD464" s="428"/>
      <c r="BE464" s="428"/>
      <c r="BF464" s="428"/>
      <c r="BG464" s="428"/>
      <c r="BH464" s="428"/>
      <c r="BI464" s="428"/>
      <c r="BJ464" s="428"/>
    </row>
    <row r="465" spans="4:62" ht="17.100000000000001" customHeight="1" x14ac:dyDescent="0.25">
      <c r="D465" s="427" t="s">
        <v>229</v>
      </c>
      <c r="E465" s="427"/>
      <c r="F465" s="427"/>
      <c r="G465" s="427"/>
      <c r="H465" s="427"/>
      <c r="I465" s="427"/>
      <c r="J465" s="427"/>
      <c r="K465" s="427"/>
      <c r="L465" s="427"/>
      <c r="M465" s="427"/>
      <c r="N465" s="427"/>
      <c r="O465" s="427"/>
      <c r="P465" s="427"/>
      <c r="Q465" s="427"/>
      <c r="R465" s="427"/>
      <c r="S465" s="427"/>
      <c r="T465" s="427"/>
      <c r="U465" s="427"/>
      <c r="V465" s="427"/>
      <c r="W465" s="427"/>
      <c r="X465" s="427"/>
      <c r="Y465" s="427"/>
      <c r="Z465" s="427"/>
      <c r="AA465" s="427"/>
      <c r="AB465" s="427"/>
      <c r="AC465" s="427"/>
      <c r="AD465" s="427"/>
      <c r="AE465" s="427"/>
      <c r="AF465" s="427"/>
      <c r="AG465" s="427"/>
      <c r="AH465" s="427"/>
      <c r="AI465" s="427"/>
      <c r="AJ465" s="427"/>
      <c r="AK465" s="309" t="str">
        <f>$AH$216</f>
        <v>0306300035B</v>
      </c>
      <c r="AL465" s="310"/>
      <c r="AM465" s="310"/>
      <c r="AN465" s="310"/>
      <c r="AO465" s="310"/>
      <c r="AP465" s="310"/>
      <c r="AQ465" s="310"/>
      <c r="AR465" s="310"/>
      <c r="AS465" s="310"/>
      <c r="AT465" s="310"/>
      <c r="AU465" s="310"/>
      <c r="AV465" s="310">
        <v>1</v>
      </c>
      <c r="AW465" s="310"/>
      <c r="AX465" s="310"/>
      <c r="AY465" s="310"/>
      <c r="AZ465" s="310"/>
      <c r="BA465" s="310"/>
      <c r="BB465" s="311"/>
      <c r="BC465" s="428">
        <v>1</v>
      </c>
      <c r="BD465" s="428"/>
      <c r="BE465" s="428"/>
      <c r="BF465" s="428"/>
      <c r="BG465" s="428"/>
      <c r="BH465" s="428"/>
      <c r="BI465" s="428"/>
      <c r="BJ465" s="428"/>
    </row>
    <row r="466" spans="4:62" ht="17.100000000000001" customHeight="1" x14ac:dyDescent="0.25">
      <c r="D466" s="427" t="s">
        <v>230</v>
      </c>
      <c r="E466" s="427"/>
      <c r="F466" s="427"/>
      <c r="G466" s="427"/>
      <c r="H466" s="427"/>
      <c r="I466" s="427"/>
      <c r="J466" s="427"/>
      <c r="K466" s="427"/>
      <c r="L466" s="427"/>
      <c r="M466" s="427"/>
      <c r="N466" s="427"/>
      <c r="O466" s="427"/>
      <c r="P466" s="427"/>
      <c r="Q466" s="427"/>
      <c r="R466" s="427"/>
      <c r="S466" s="427"/>
      <c r="T466" s="427"/>
      <c r="U466" s="427"/>
      <c r="V466" s="427"/>
      <c r="W466" s="427"/>
      <c r="X466" s="427"/>
      <c r="Y466" s="427"/>
      <c r="Z466" s="427"/>
      <c r="AA466" s="427"/>
      <c r="AB466" s="427"/>
      <c r="AC466" s="427"/>
      <c r="AD466" s="427"/>
      <c r="AE466" s="427"/>
      <c r="AF466" s="427"/>
      <c r="AG466" s="427"/>
      <c r="AH466" s="427"/>
      <c r="AI466" s="427"/>
      <c r="AJ466" s="427"/>
      <c r="AK466" s="309" t="str">
        <f>$AH$217</f>
        <v>0170322335A</v>
      </c>
      <c r="AL466" s="310"/>
      <c r="AM466" s="310"/>
      <c r="AN466" s="310"/>
      <c r="AO466" s="310"/>
      <c r="AP466" s="310"/>
      <c r="AQ466" s="310"/>
      <c r="AR466" s="310"/>
      <c r="AS466" s="310"/>
      <c r="AT466" s="310"/>
      <c r="AU466" s="310"/>
      <c r="AV466" s="310">
        <v>1</v>
      </c>
      <c r="AW466" s="310"/>
      <c r="AX466" s="310"/>
      <c r="AY466" s="310"/>
      <c r="AZ466" s="310"/>
      <c r="BA466" s="310"/>
      <c r="BB466" s="311"/>
      <c r="BC466" s="428">
        <v>1</v>
      </c>
      <c r="BD466" s="428"/>
      <c r="BE466" s="428"/>
      <c r="BF466" s="428"/>
      <c r="BG466" s="428"/>
      <c r="BH466" s="428"/>
      <c r="BI466" s="428"/>
      <c r="BJ466" s="428"/>
    </row>
    <row r="467" spans="4:62" ht="17.100000000000001" customHeight="1" x14ac:dyDescent="0.25">
      <c r="D467" s="427" t="s">
        <v>231</v>
      </c>
      <c r="E467" s="427"/>
      <c r="F467" s="427"/>
      <c r="G467" s="427"/>
      <c r="H467" s="427"/>
      <c r="I467" s="427"/>
      <c r="J467" s="427"/>
      <c r="K467" s="427"/>
      <c r="L467" s="427"/>
      <c r="M467" s="427"/>
      <c r="N467" s="427"/>
      <c r="O467" s="427"/>
      <c r="P467" s="427"/>
      <c r="Q467" s="427"/>
      <c r="R467" s="427"/>
      <c r="S467" s="427"/>
      <c r="T467" s="427"/>
      <c r="U467" s="427"/>
      <c r="V467" s="427"/>
      <c r="W467" s="427"/>
      <c r="X467" s="427"/>
      <c r="Y467" s="427"/>
      <c r="Z467" s="427"/>
      <c r="AA467" s="427"/>
      <c r="AB467" s="427"/>
      <c r="AC467" s="427"/>
      <c r="AD467" s="427"/>
      <c r="AE467" s="427"/>
      <c r="AF467" s="427"/>
      <c r="AG467" s="427"/>
      <c r="AH467" s="427"/>
      <c r="AI467" s="427"/>
      <c r="AJ467" s="427"/>
      <c r="AK467" s="309" t="str">
        <f>$AH$218</f>
        <v>013632305A</v>
      </c>
      <c r="AL467" s="310"/>
      <c r="AM467" s="310"/>
      <c r="AN467" s="310"/>
      <c r="AO467" s="310"/>
      <c r="AP467" s="310"/>
      <c r="AQ467" s="310"/>
      <c r="AR467" s="310"/>
      <c r="AS467" s="310"/>
      <c r="AT467" s="310"/>
      <c r="AU467" s="310"/>
      <c r="AV467" s="310">
        <v>1</v>
      </c>
      <c r="AW467" s="310"/>
      <c r="AX467" s="310"/>
      <c r="AY467" s="310"/>
      <c r="AZ467" s="310"/>
      <c r="BA467" s="310"/>
      <c r="BB467" s="311"/>
      <c r="BC467" s="428">
        <v>1</v>
      </c>
      <c r="BD467" s="428"/>
      <c r="BE467" s="428"/>
      <c r="BF467" s="428"/>
      <c r="BG467" s="428"/>
      <c r="BH467" s="428"/>
      <c r="BI467" s="428"/>
      <c r="BJ467" s="428"/>
    </row>
    <row r="468" spans="4:62" ht="17.100000000000001" customHeight="1" x14ac:dyDescent="0.25">
      <c r="D468" s="427" t="s">
        <v>232</v>
      </c>
      <c r="E468" s="427"/>
      <c r="F468" s="427"/>
      <c r="G468" s="427"/>
      <c r="H468" s="427"/>
      <c r="I468" s="427"/>
      <c r="J468" s="427"/>
      <c r="K468" s="427"/>
      <c r="L468" s="427"/>
      <c r="M468" s="427"/>
      <c r="N468" s="427"/>
      <c r="O468" s="427"/>
      <c r="P468" s="427"/>
      <c r="Q468" s="427"/>
      <c r="R468" s="427"/>
      <c r="S468" s="427"/>
      <c r="T468" s="427"/>
      <c r="U468" s="427"/>
      <c r="V468" s="427"/>
      <c r="W468" s="427"/>
      <c r="X468" s="427"/>
      <c r="Y468" s="427"/>
      <c r="Z468" s="427"/>
      <c r="AA468" s="427"/>
      <c r="AB468" s="427"/>
      <c r="AC468" s="427"/>
      <c r="AD468" s="427"/>
      <c r="AE468" s="427"/>
      <c r="AF468" s="427"/>
      <c r="AG468" s="427"/>
      <c r="AH468" s="427"/>
      <c r="AI468" s="427"/>
      <c r="AJ468" s="427"/>
      <c r="AK468" s="309" t="str">
        <f>$AH$219</f>
        <v>M220629M02</v>
      </c>
      <c r="AL468" s="310"/>
      <c r="AM468" s="310"/>
      <c r="AN468" s="310"/>
      <c r="AO468" s="310"/>
      <c r="AP468" s="310"/>
      <c r="AQ468" s="310"/>
      <c r="AR468" s="310"/>
      <c r="AS468" s="310"/>
      <c r="AT468" s="310"/>
      <c r="AU468" s="310"/>
      <c r="AV468" s="310">
        <v>1</v>
      </c>
      <c r="AW468" s="310"/>
      <c r="AX468" s="310"/>
      <c r="AY468" s="310"/>
      <c r="AZ468" s="310"/>
      <c r="BA468" s="310"/>
      <c r="BB468" s="311"/>
      <c r="BC468" s="428">
        <v>1</v>
      </c>
      <c r="BD468" s="428"/>
      <c r="BE468" s="428"/>
      <c r="BF468" s="428"/>
      <c r="BG468" s="428"/>
      <c r="BH468" s="428"/>
      <c r="BI468" s="428"/>
      <c r="BJ468" s="428"/>
    </row>
    <row r="469" spans="4:62" ht="17.100000000000001" customHeight="1" x14ac:dyDescent="0.25">
      <c r="D469" s="427" t="s">
        <v>234</v>
      </c>
      <c r="E469" s="427"/>
      <c r="F469" s="427"/>
      <c r="G469" s="427"/>
      <c r="H469" s="427"/>
      <c r="I469" s="427"/>
      <c r="J469" s="427"/>
      <c r="K469" s="427"/>
      <c r="L469" s="427"/>
      <c r="M469" s="427"/>
      <c r="N469" s="427"/>
      <c r="O469" s="427"/>
      <c r="P469" s="427"/>
      <c r="Q469" s="427"/>
      <c r="R469" s="427"/>
      <c r="S469" s="427"/>
      <c r="T469" s="427"/>
      <c r="U469" s="427"/>
      <c r="V469" s="427"/>
      <c r="W469" s="427"/>
      <c r="X469" s="427"/>
      <c r="Y469" s="427"/>
      <c r="Z469" s="427"/>
      <c r="AA469" s="427"/>
      <c r="AB469" s="427"/>
      <c r="AC469" s="427"/>
      <c r="AD469" s="427"/>
      <c r="AE469" s="427"/>
      <c r="AF469" s="427"/>
      <c r="AG469" s="427"/>
      <c r="AH469" s="427"/>
      <c r="AI469" s="427"/>
      <c r="AJ469" s="427"/>
      <c r="AK469" s="309" t="str">
        <f>Трифлат_маннозы</f>
        <v>TATМ-220708001-1</v>
      </c>
      <c r="AL469" s="310"/>
      <c r="AM469" s="310"/>
      <c r="AN469" s="310"/>
      <c r="AO469" s="310"/>
      <c r="AP469" s="310"/>
      <c r="AQ469" s="310"/>
      <c r="AR469" s="310"/>
      <c r="AS469" s="310"/>
      <c r="AT469" s="310"/>
      <c r="AU469" s="310"/>
      <c r="AV469" s="310">
        <v>1</v>
      </c>
      <c r="AW469" s="310"/>
      <c r="AX469" s="310"/>
      <c r="AY469" s="310"/>
      <c r="AZ469" s="310"/>
      <c r="BA469" s="310"/>
      <c r="BB469" s="311"/>
      <c r="BC469" s="428">
        <v>1</v>
      </c>
      <c r="BD469" s="428"/>
      <c r="BE469" s="428"/>
      <c r="BF469" s="428"/>
      <c r="BG469" s="428"/>
      <c r="BH469" s="428"/>
      <c r="BI469" s="428"/>
      <c r="BJ469" s="428"/>
    </row>
    <row r="470" spans="4:62" ht="30.75" customHeight="1" x14ac:dyDescent="0.25">
      <c r="D470" s="427" t="s">
        <v>326</v>
      </c>
      <c r="E470" s="427"/>
      <c r="F470" s="427"/>
      <c r="G470" s="427"/>
      <c r="H470" s="427"/>
      <c r="I470" s="427"/>
      <c r="J470" s="427"/>
      <c r="K470" s="427"/>
      <c r="L470" s="427"/>
      <c r="M470" s="427"/>
      <c r="N470" s="427"/>
      <c r="O470" s="427"/>
      <c r="P470" s="427"/>
      <c r="Q470" s="427"/>
      <c r="R470" s="427"/>
      <c r="S470" s="427"/>
      <c r="T470" s="427"/>
      <c r="U470" s="427"/>
      <c r="V470" s="427"/>
      <c r="W470" s="427"/>
      <c r="X470" s="427"/>
      <c r="Y470" s="427"/>
      <c r="Z470" s="427"/>
      <c r="AA470" s="427"/>
      <c r="AB470" s="427"/>
      <c r="AC470" s="427"/>
      <c r="AD470" s="427"/>
      <c r="AE470" s="427"/>
      <c r="AF470" s="427"/>
      <c r="AG470" s="427"/>
      <c r="AH470" s="427"/>
      <c r="AI470" s="427"/>
      <c r="AJ470" s="427"/>
      <c r="AK470" s="309" t="str">
        <f>Процессор_для_синтеза</f>
        <v>SYN-ABX-221024809-2</v>
      </c>
      <c r="AL470" s="310"/>
      <c r="AM470" s="310"/>
      <c r="AN470" s="310"/>
      <c r="AO470" s="310"/>
      <c r="AP470" s="310"/>
      <c r="AQ470" s="310"/>
      <c r="AR470" s="310"/>
      <c r="AS470" s="310"/>
      <c r="AT470" s="310"/>
      <c r="AU470" s="310"/>
      <c r="AV470" s="310"/>
      <c r="AW470" s="310"/>
      <c r="AX470" s="310"/>
      <c r="AY470" s="310"/>
      <c r="AZ470" s="310"/>
      <c r="BA470" s="310"/>
      <c r="BB470" s="311"/>
      <c r="BC470" s="428">
        <v>1</v>
      </c>
      <c r="BD470" s="428"/>
      <c r="BE470" s="428"/>
      <c r="BF470" s="428"/>
      <c r="BG470" s="428"/>
      <c r="BH470" s="428"/>
      <c r="BI470" s="428"/>
      <c r="BJ470" s="428"/>
    </row>
    <row r="471" spans="4:62" x14ac:dyDescent="0.25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</row>
    <row r="472" spans="4:62" x14ac:dyDescent="0.25">
      <c r="E472" s="19" t="s">
        <v>327</v>
      </c>
      <c r="AK472" s="346" t="str">
        <f>'Лист для заполнения'!$BE$9</f>
        <v>Хабирова С.Ю.</v>
      </c>
      <c r="AL472" s="346"/>
      <c r="AM472" s="346"/>
      <c r="AN472" s="346"/>
      <c r="AO472" s="346"/>
      <c r="AP472" s="346"/>
      <c r="AQ472" s="346"/>
      <c r="AR472" s="346"/>
      <c r="AS472" s="346"/>
      <c r="AT472" s="346"/>
      <c r="AU472" s="346"/>
      <c r="AV472" s="346"/>
      <c r="AW472" s="150" t="s">
        <v>20</v>
      </c>
      <c r="AX472" s="190"/>
      <c r="AY472" s="190"/>
      <c r="AZ472" s="190"/>
      <c r="BA472" s="190"/>
      <c r="BB472" s="190"/>
      <c r="BC472" s="190"/>
      <c r="BD472" s="190"/>
      <c r="BE472" s="190"/>
      <c r="BF472" s="190"/>
    </row>
    <row r="473" spans="4:62" x14ac:dyDescent="0.25">
      <c r="AO473" s="8"/>
      <c r="AQ473" s="8"/>
      <c r="AR473" s="8"/>
      <c r="AS473" s="8"/>
      <c r="AT473" s="23" t="s">
        <v>19</v>
      </c>
    </row>
    <row r="475" spans="4:62" x14ac:dyDescent="0.25">
      <c r="D475" s="222" t="s">
        <v>328</v>
      </c>
      <c r="E475" s="157"/>
      <c r="F475" s="223"/>
      <c r="G475" s="223"/>
      <c r="H475" s="223"/>
      <c r="I475" s="223"/>
      <c r="J475" s="223"/>
      <c r="K475" s="223"/>
      <c r="L475" s="223"/>
      <c r="M475" s="223"/>
      <c r="N475" s="223"/>
      <c r="O475" s="223"/>
      <c r="P475" s="223"/>
      <c r="Q475" s="223"/>
      <c r="R475" s="223"/>
      <c r="S475" s="223"/>
      <c r="T475" s="223"/>
      <c r="U475" s="223"/>
      <c r="V475" s="223"/>
      <c r="W475" s="223"/>
      <c r="X475" s="223"/>
      <c r="Y475" s="223"/>
      <c r="Z475" s="223"/>
      <c r="AA475" s="223"/>
      <c r="AB475" s="223"/>
      <c r="AC475" s="223"/>
      <c r="AD475" s="223"/>
      <c r="AE475" s="223"/>
      <c r="AF475" s="223"/>
      <c r="AG475" s="223"/>
      <c r="AH475" s="223"/>
      <c r="AI475" s="223"/>
      <c r="AJ475" s="223"/>
      <c r="AK475" s="223"/>
      <c r="AL475" s="223"/>
      <c r="AM475" s="223"/>
      <c r="AN475" s="223"/>
      <c r="AO475" s="223"/>
      <c r="AP475" s="223"/>
      <c r="AQ475" s="223"/>
      <c r="AR475" s="223"/>
      <c r="AS475" s="223"/>
      <c r="AT475" s="223"/>
      <c r="AU475" s="223"/>
      <c r="AV475" s="223"/>
      <c r="AW475" s="223"/>
      <c r="AX475" s="223"/>
      <c r="AY475" s="223"/>
      <c r="AZ475" s="223"/>
      <c r="BA475" s="189"/>
      <c r="BB475" s="189"/>
      <c r="BC475" s="189"/>
      <c r="BD475" s="189"/>
      <c r="BE475" s="157"/>
      <c r="BF475" s="157"/>
      <c r="BG475" s="157"/>
      <c r="BH475" s="157"/>
      <c r="BI475" s="157"/>
      <c r="BJ475" s="158"/>
    </row>
    <row r="476" spans="4:62" ht="18.75" customHeight="1" x14ac:dyDescent="0.25">
      <c r="D476" s="521" t="s">
        <v>320</v>
      </c>
      <c r="E476" s="522"/>
      <c r="F476" s="522"/>
      <c r="G476" s="522"/>
      <c r="H476" s="522"/>
      <c r="I476" s="522"/>
      <c r="J476" s="522"/>
      <c r="K476" s="522"/>
      <c r="L476" s="522"/>
      <c r="M476" s="522"/>
      <c r="N476" s="522"/>
      <c r="O476" s="522"/>
      <c r="P476" s="522"/>
      <c r="Q476" s="522"/>
      <c r="R476" s="522"/>
      <c r="S476" s="522"/>
      <c r="T476" s="522"/>
      <c r="U476" s="522"/>
      <c r="V476" s="522"/>
      <c r="W476" s="522"/>
      <c r="X476" s="522"/>
      <c r="Y476" s="522"/>
      <c r="Z476" s="522"/>
      <c r="AA476" s="522"/>
      <c r="AB476" s="522"/>
      <c r="AC476" s="522"/>
      <c r="AD476" s="522"/>
      <c r="AE476" s="522"/>
      <c r="AF476" s="522"/>
      <c r="AG476" s="522"/>
      <c r="AH476" s="522"/>
      <c r="AI476" s="522"/>
      <c r="AJ476" s="523"/>
      <c r="AK476" s="491" t="s">
        <v>321</v>
      </c>
      <c r="AL476" s="492"/>
      <c r="AM476" s="492"/>
      <c r="AN476" s="492"/>
      <c r="AO476" s="492"/>
      <c r="AP476" s="492"/>
      <c r="AQ476" s="492"/>
      <c r="AR476" s="492"/>
      <c r="AS476" s="492"/>
      <c r="AT476" s="492"/>
      <c r="AU476" s="492"/>
      <c r="AV476" s="492"/>
      <c r="AW476" s="492"/>
      <c r="AX476" s="492"/>
      <c r="AY476" s="492"/>
      <c r="AZ476" s="492"/>
      <c r="BA476" s="492"/>
      <c r="BB476" s="493"/>
      <c r="BC476" s="524" t="s">
        <v>322</v>
      </c>
      <c r="BD476" s="524"/>
      <c r="BE476" s="524"/>
      <c r="BF476" s="524"/>
      <c r="BG476" s="524"/>
      <c r="BH476" s="524"/>
      <c r="BI476" s="524"/>
      <c r="BJ476" s="524"/>
    </row>
    <row r="477" spans="4:62" ht="17.100000000000001" customHeight="1" x14ac:dyDescent="0.25">
      <c r="D477" s="510" t="s">
        <v>329</v>
      </c>
      <c r="E477" s="510"/>
      <c r="F477" s="510"/>
      <c r="G477" s="510"/>
      <c r="H477" s="510"/>
      <c r="I477" s="510"/>
      <c r="J477" s="510"/>
      <c r="K477" s="510"/>
      <c r="L477" s="510"/>
      <c r="M477" s="510"/>
      <c r="N477" s="510"/>
      <c r="O477" s="510"/>
      <c r="P477" s="510"/>
      <c r="Q477" s="510"/>
      <c r="R477" s="510"/>
      <c r="S477" s="510"/>
      <c r="T477" s="510"/>
      <c r="U477" s="510"/>
      <c r="V477" s="510"/>
      <c r="W477" s="510"/>
      <c r="X477" s="510"/>
      <c r="Y477" s="510"/>
      <c r="Z477" s="510"/>
      <c r="AA477" s="510"/>
      <c r="AB477" s="510"/>
      <c r="AC477" s="510"/>
      <c r="AD477" s="510"/>
      <c r="AE477" s="510"/>
      <c r="AF477" s="510"/>
      <c r="AG477" s="510"/>
      <c r="AH477" s="510"/>
      <c r="AI477" s="510"/>
      <c r="AJ477" s="510"/>
      <c r="AK477" s="309" t="str">
        <f>Дозирующий_набор</f>
        <v>FD00918</v>
      </c>
      <c r="AL477" s="310" t="s">
        <v>218</v>
      </c>
      <c r="AM477" s="310"/>
      <c r="AN477" s="310"/>
      <c r="AO477" s="310"/>
      <c r="AP477" s="310"/>
      <c r="AQ477" s="310"/>
      <c r="AR477" s="310"/>
      <c r="AS477" s="310"/>
      <c r="AT477" s="310"/>
      <c r="AU477" s="310"/>
      <c r="AV477" s="310"/>
      <c r="AW477" s="310">
        <v>1</v>
      </c>
      <c r="AX477" s="310"/>
      <c r="AY477" s="310"/>
      <c r="AZ477" s="310"/>
      <c r="BA477" s="310"/>
      <c r="BB477" s="311"/>
      <c r="BC477" s="428">
        <v>1</v>
      </c>
      <c r="BD477" s="428">
        <v>1</v>
      </c>
      <c r="BE477" s="428"/>
      <c r="BF477" s="428"/>
      <c r="BG477" s="428"/>
      <c r="BH477" s="428"/>
      <c r="BI477" s="428"/>
      <c r="BJ477" s="428"/>
    </row>
    <row r="478" spans="4:62" ht="31.5" customHeight="1" x14ac:dyDescent="0.25">
      <c r="D478" s="510" t="s">
        <v>209</v>
      </c>
      <c r="E478" s="510"/>
      <c r="F478" s="510"/>
      <c r="G478" s="510"/>
      <c r="H478" s="510"/>
      <c r="I478" s="510"/>
      <c r="J478" s="510"/>
      <c r="K478" s="510"/>
      <c r="L478" s="510"/>
      <c r="M478" s="510"/>
      <c r="N478" s="510"/>
      <c r="O478" s="510"/>
      <c r="P478" s="510"/>
      <c r="Q478" s="510"/>
      <c r="R478" s="510"/>
      <c r="S478" s="510"/>
      <c r="T478" s="510"/>
      <c r="U478" s="510"/>
      <c r="V478" s="510"/>
      <c r="W478" s="510"/>
      <c r="X478" s="510"/>
      <c r="Y478" s="510"/>
      <c r="Z478" s="510"/>
      <c r="AA478" s="510"/>
      <c r="AB478" s="510"/>
      <c r="AC478" s="510"/>
      <c r="AD478" s="510"/>
      <c r="AE478" s="510"/>
      <c r="AF478" s="510"/>
      <c r="AG478" s="510"/>
      <c r="AH478" s="510"/>
      <c r="AI478" s="510"/>
      <c r="AJ478" s="510"/>
      <c r="AK478" s="309" t="str">
        <f>Набор_флаконов</f>
        <v>SV-15C05-220401</v>
      </c>
      <c r="AL478" s="310" t="s">
        <v>324</v>
      </c>
      <c r="AM478" s="310"/>
      <c r="AN478" s="310"/>
      <c r="AO478" s="310"/>
      <c r="AP478" s="310"/>
      <c r="AQ478" s="310"/>
      <c r="AR478" s="310"/>
      <c r="AS478" s="310"/>
      <c r="AT478" s="310"/>
      <c r="AU478" s="310"/>
      <c r="AV478" s="310"/>
      <c r="AW478" s="310">
        <v>1</v>
      </c>
      <c r="AX478" s="310"/>
      <c r="AY478" s="310"/>
      <c r="AZ478" s="310"/>
      <c r="BA478" s="310"/>
      <c r="BB478" s="311"/>
      <c r="BC478" s="428">
        <v>1</v>
      </c>
      <c r="BD478" s="428">
        <v>1</v>
      </c>
      <c r="BE478" s="428"/>
      <c r="BF478" s="428"/>
      <c r="BG478" s="428"/>
      <c r="BH478" s="428"/>
      <c r="BI478" s="428"/>
      <c r="BJ478" s="428"/>
    </row>
    <row r="479" spans="4:62" ht="17.100000000000001" customHeight="1" x14ac:dyDescent="0.25">
      <c r="D479" s="510" t="s">
        <v>206</v>
      </c>
      <c r="E479" s="510"/>
      <c r="F479" s="510"/>
      <c r="G479" s="510"/>
      <c r="H479" s="510"/>
      <c r="I479" s="510"/>
      <c r="J479" s="510"/>
      <c r="K479" s="510"/>
      <c r="L479" s="510"/>
      <c r="M479" s="510"/>
      <c r="N479" s="510"/>
      <c r="O479" s="510"/>
      <c r="P479" s="510"/>
      <c r="Q479" s="510"/>
      <c r="R479" s="510"/>
      <c r="S479" s="510"/>
      <c r="T479" s="510"/>
      <c r="U479" s="510"/>
      <c r="V479" s="510"/>
      <c r="W479" s="510"/>
      <c r="X479" s="510"/>
      <c r="Y479" s="510"/>
      <c r="Z479" s="510"/>
      <c r="AA479" s="510"/>
      <c r="AB479" s="510"/>
      <c r="AC479" s="510"/>
      <c r="AD479" s="510"/>
      <c r="AE479" s="510"/>
      <c r="AF479" s="510"/>
      <c r="AG479" s="510"/>
      <c r="AH479" s="510"/>
      <c r="AI479" s="510"/>
      <c r="AJ479" s="510"/>
      <c r="AK479" s="309" t="str">
        <f>Капиллярный_удлинитель</f>
        <v>FС00113</v>
      </c>
      <c r="AL479" s="310" t="s">
        <v>324</v>
      </c>
      <c r="AM479" s="310"/>
      <c r="AN479" s="310"/>
      <c r="AO479" s="310"/>
      <c r="AP479" s="310"/>
      <c r="AQ479" s="310"/>
      <c r="AR479" s="310"/>
      <c r="AS479" s="310"/>
      <c r="AT479" s="310"/>
      <c r="AU479" s="310"/>
      <c r="AV479" s="310"/>
      <c r="AW479" s="310">
        <v>1</v>
      </c>
      <c r="AX479" s="310"/>
      <c r="AY479" s="310"/>
      <c r="AZ479" s="310"/>
      <c r="BA479" s="310"/>
      <c r="BB479" s="311"/>
      <c r="BC479" s="428">
        <v>1</v>
      </c>
      <c r="BD479" s="428">
        <v>1</v>
      </c>
      <c r="BE479" s="428"/>
      <c r="BF479" s="428"/>
      <c r="BG479" s="428"/>
      <c r="BH479" s="428"/>
      <c r="BI479" s="428"/>
      <c r="BJ479" s="428"/>
    </row>
    <row r="480" spans="4:62" ht="17.100000000000001" customHeight="1" x14ac:dyDescent="0.25">
      <c r="D480" s="510" t="s">
        <v>237</v>
      </c>
      <c r="E480" s="510"/>
      <c r="F480" s="510"/>
      <c r="G480" s="510"/>
      <c r="H480" s="510"/>
      <c r="I480" s="510"/>
      <c r="J480" s="510"/>
      <c r="K480" s="510"/>
      <c r="L480" s="510"/>
      <c r="M480" s="510"/>
      <c r="N480" s="510"/>
      <c r="O480" s="510"/>
      <c r="P480" s="510"/>
      <c r="Q480" s="510"/>
      <c r="R480" s="510"/>
      <c r="S480" s="510"/>
      <c r="T480" s="510"/>
      <c r="U480" s="510"/>
      <c r="V480" s="510"/>
      <c r="W480" s="510"/>
      <c r="X480" s="510"/>
      <c r="Y480" s="510"/>
      <c r="Z480" s="510"/>
      <c r="AA480" s="510"/>
      <c r="AB480" s="510"/>
      <c r="AC480" s="510"/>
      <c r="AD480" s="510"/>
      <c r="AE480" s="510"/>
      <c r="AF480" s="510"/>
      <c r="AG480" s="510"/>
      <c r="AH480" s="510"/>
      <c r="AI480" s="510"/>
      <c r="AJ480" s="510"/>
      <c r="AK480" s="309">
        <f>Натрия_хлорид</f>
        <v>31621022</v>
      </c>
      <c r="AL480" s="310" t="s">
        <v>228</v>
      </c>
      <c r="AM480" s="310"/>
      <c r="AN480" s="310"/>
      <c r="AO480" s="310"/>
      <c r="AP480" s="310"/>
      <c r="AQ480" s="310"/>
      <c r="AR480" s="310"/>
      <c r="AS480" s="310"/>
      <c r="AT480" s="310"/>
      <c r="AU480" s="310"/>
      <c r="AV480" s="310"/>
      <c r="AW480" s="310">
        <v>1</v>
      </c>
      <c r="AX480" s="310"/>
      <c r="AY480" s="310"/>
      <c r="AZ480" s="310"/>
      <c r="BA480" s="310"/>
      <c r="BB480" s="311"/>
      <c r="BC480" s="428">
        <v>1</v>
      </c>
      <c r="BD480" s="428">
        <v>1</v>
      </c>
      <c r="BE480" s="428"/>
      <c r="BF480" s="428"/>
      <c r="BG480" s="428"/>
      <c r="BH480" s="428"/>
      <c r="BI480" s="428"/>
      <c r="BJ480" s="428"/>
    </row>
    <row r="481" spans="1:62" ht="42.75" customHeight="1" x14ac:dyDescent="0.25">
      <c r="D481" s="427" t="s">
        <v>330</v>
      </c>
      <c r="E481" s="427"/>
      <c r="F481" s="427"/>
      <c r="G481" s="427"/>
      <c r="H481" s="427"/>
      <c r="I481" s="427"/>
      <c r="J481" s="427"/>
      <c r="K481" s="427"/>
      <c r="L481" s="427"/>
      <c r="M481" s="427"/>
      <c r="N481" s="427"/>
      <c r="O481" s="427"/>
      <c r="P481" s="427"/>
      <c r="Q481" s="427"/>
      <c r="R481" s="427"/>
      <c r="S481" s="427"/>
      <c r="T481" s="427"/>
      <c r="U481" s="427"/>
      <c r="V481" s="427"/>
      <c r="W481" s="427"/>
      <c r="X481" s="427"/>
      <c r="Y481" s="427"/>
      <c r="Z481" s="427"/>
      <c r="AA481" s="427"/>
      <c r="AB481" s="427"/>
      <c r="AC481" s="427"/>
      <c r="AD481" s="427"/>
      <c r="AE481" s="427"/>
      <c r="AF481" s="427"/>
      <c r="AG481" s="427"/>
      <c r="AH481" s="427"/>
      <c r="AI481" s="427"/>
      <c r="AJ481" s="427"/>
      <c r="AK481" s="309" t="str">
        <f>Набор_колпачков</f>
        <v>ACS-20E-220501</v>
      </c>
      <c r="AL481" s="310"/>
      <c r="AM481" s="310"/>
      <c r="AN481" s="310"/>
      <c r="AO481" s="310"/>
      <c r="AP481" s="310"/>
      <c r="AQ481" s="310"/>
      <c r="AR481" s="310"/>
      <c r="AS481" s="310"/>
      <c r="AT481" s="310"/>
      <c r="AU481" s="310"/>
      <c r="AV481" s="310"/>
      <c r="AW481" s="310"/>
      <c r="AX481" s="310"/>
      <c r="AY481" s="310"/>
      <c r="AZ481" s="310"/>
      <c r="BA481" s="310"/>
      <c r="BB481" s="311"/>
      <c r="BC481" s="428">
        <v>1</v>
      </c>
      <c r="BD481" s="428"/>
      <c r="BE481" s="428"/>
      <c r="BF481" s="428"/>
      <c r="BG481" s="428"/>
      <c r="BH481" s="428"/>
      <c r="BI481" s="428"/>
      <c r="BJ481" s="428"/>
    </row>
    <row r="484" spans="1:62" x14ac:dyDescent="0.25">
      <c r="E484" s="19" t="s">
        <v>331</v>
      </c>
      <c r="AK484" s="346" t="str">
        <f>'Лист для заполнения'!$BE$11</f>
        <v>Горбунова Е.А.</v>
      </c>
      <c r="AL484" s="346"/>
      <c r="AM484" s="346"/>
      <c r="AN484" s="346"/>
      <c r="AO484" s="346"/>
      <c r="AP484" s="346"/>
      <c r="AQ484" s="346"/>
      <c r="AR484" s="346"/>
      <c r="AS484" s="346"/>
      <c r="AT484" s="346"/>
      <c r="AU484" s="346"/>
      <c r="AV484" s="346"/>
      <c r="AW484" s="150" t="s">
        <v>20</v>
      </c>
      <c r="AX484" s="190"/>
      <c r="AY484" s="190"/>
      <c r="AZ484" s="190"/>
      <c r="BA484" s="190"/>
      <c r="BB484" s="190"/>
      <c r="BC484" s="190"/>
      <c r="BD484" s="190"/>
      <c r="BE484" s="190"/>
      <c r="BF484" s="190"/>
    </row>
    <row r="485" spans="1:62" x14ac:dyDescent="0.25">
      <c r="AO485" s="8"/>
      <c r="AQ485" s="8"/>
      <c r="AR485" s="8"/>
      <c r="AS485" s="8"/>
      <c r="AT485" s="23" t="s">
        <v>19</v>
      </c>
    </row>
    <row r="492" spans="1:62" ht="15.75" thickBot="1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O492" s="73"/>
      <c r="P492" s="72"/>
      <c r="Q492" s="72"/>
      <c r="R492" s="72"/>
      <c r="T492" s="74"/>
      <c r="U492" s="72"/>
      <c r="V492" s="72"/>
      <c r="W492" s="72"/>
      <c r="X492" s="72"/>
      <c r="Y492" s="72"/>
      <c r="Z492" s="72"/>
      <c r="AQ492" s="73" t="s">
        <v>332</v>
      </c>
    </row>
    <row r="493" spans="1:62" ht="26.25" customHeight="1" thickTop="1" x14ac:dyDescent="0.25">
      <c r="D493" s="159"/>
      <c r="E493" s="175"/>
      <c r="F493" s="175"/>
      <c r="G493" s="175"/>
      <c r="H493" s="175"/>
      <c r="I493" s="175"/>
      <c r="J493" s="175"/>
      <c r="K493" s="175"/>
      <c r="L493" s="175"/>
      <c r="M493" s="160"/>
      <c r="N493" s="413" t="s">
        <v>67</v>
      </c>
      <c r="O493" s="413"/>
      <c r="P493" s="413"/>
      <c r="Q493" s="413"/>
      <c r="R493" s="413"/>
      <c r="S493" s="413"/>
      <c r="T493" s="413"/>
      <c r="U493" s="413"/>
      <c r="V493" s="413"/>
      <c r="W493" s="413"/>
      <c r="X493" s="413"/>
      <c r="Y493" s="413"/>
      <c r="Z493" s="413"/>
      <c r="AA493" s="413"/>
      <c r="AB493" s="413"/>
      <c r="AC493" s="413"/>
      <c r="AD493" s="413"/>
      <c r="AE493" s="413"/>
      <c r="AF493" s="413"/>
      <c r="AG493" s="413"/>
      <c r="AH493" s="413"/>
      <c r="AI493" s="413"/>
      <c r="AJ493" s="413"/>
      <c r="AK493" s="414"/>
      <c r="AL493" s="374" t="s">
        <v>1</v>
      </c>
      <c r="AM493" s="429"/>
      <c r="AN493" s="429"/>
      <c r="AO493" s="429"/>
      <c r="AP493" s="429"/>
      <c r="AQ493" s="429"/>
      <c r="AR493" s="429"/>
      <c r="AS493" s="429"/>
      <c r="AT493" s="429"/>
      <c r="AU493" s="429"/>
      <c r="AV493" s="429"/>
      <c r="AW493" s="429"/>
      <c r="AX493" s="429"/>
      <c r="AY493" s="429"/>
      <c r="AZ493" s="429"/>
      <c r="BA493" s="429"/>
      <c r="BB493" s="429"/>
      <c r="BC493" s="429"/>
      <c r="BD493" s="429"/>
      <c r="BE493" s="429"/>
      <c r="BF493" s="429"/>
      <c r="BG493" s="429"/>
      <c r="BH493" s="429"/>
      <c r="BI493" s="429"/>
      <c r="BJ493" s="430"/>
    </row>
    <row r="494" spans="1:62" ht="15" customHeight="1" thickBot="1" x14ac:dyDescent="0.3">
      <c r="D494" s="161"/>
      <c r="E494" s="402" t="s">
        <v>68</v>
      </c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02"/>
      <c r="AB494" s="402"/>
      <c r="AC494" s="402"/>
      <c r="AD494" s="402"/>
      <c r="AE494" s="402"/>
      <c r="AF494" s="402"/>
      <c r="AG494" s="402"/>
      <c r="AH494" s="402"/>
      <c r="AI494" s="402"/>
      <c r="AJ494" s="402"/>
      <c r="AK494" s="402"/>
      <c r="AL494" s="402"/>
      <c r="AM494" s="402"/>
      <c r="AN494" s="402"/>
      <c r="AO494" s="402"/>
      <c r="AP494" s="402"/>
      <c r="AQ494" s="402"/>
      <c r="AR494" s="402"/>
      <c r="AS494" s="402"/>
      <c r="AT494" s="402"/>
      <c r="AU494" s="402"/>
      <c r="AV494" s="402"/>
      <c r="AW494" s="402"/>
      <c r="AX494" s="179"/>
      <c r="AY494" s="375" t="s">
        <v>21</v>
      </c>
      <c r="AZ494" s="515"/>
      <c r="BA494" s="515"/>
      <c r="BB494" s="515"/>
      <c r="BC494" s="515"/>
      <c r="BD494" s="515"/>
      <c r="BE494" s="515"/>
      <c r="BF494" s="515"/>
      <c r="BG494" s="515"/>
      <c r="BH494" s="515"/>
      <c r="BI494" s="515"/>
      <c r="BJ494" s="516"/>
    </row>
    <row r="495" spans="1:62" ht="15" customHeight="1" thickTop="1" x14ac:dyDescent="0.25">
      <c r="D495" s="228"/>
      <c r="E495" s="229"/>
      <c r="F495" s="228"/>
      <c r="G495" s="228"/>
      <c r="H495" s="228"/>
      <c r="I495" s="228"/>
      <c r="J495" s="228"/>
      <c r="K495" s="228"/>
      <c r="L495" s="228"/>
      <c r="M495" s="228"/>
      <c r="N495" s="228"/>
      <c r="O495" s="230"/>
      <c r="P495" s="231"/>
      <c r="Q495" s="228"/>
      <c r="R495" s="228"/>
      <c r="S495" s="231"/>
      <c r="T495" s="232"/>
      <c r="U495" s="232"/>
      <c r="V495" s="232"/>
      <c r="W495" s="232"/>
      <c r="X495" s="232"/>
      <c r="Y495" s="232"/>
      <c r="Z495" s="232"/>
      <c r="AA495" s="231"/>
      <c r="AB495" s="231"/>
      <c r="AC495" s="231"/>
      <c r="AD495" s="231"/>
      <c r="AE495" s="231"/>
      <c r="AF495" s="231"/>
      <c r="AG495" s="231"/>
      <c r="AH495" s="231"/>
      <c r="AI495" s="231"/>
      <c r="AJ495" s="231"/>
      <c r="AK495" s="231"/>
      <c r="AL495" s="231"/>
      <c r="AM495" s="231"/>
      <c r="AN495" s="231"/>
      <c r="AO495" s="231"/>
      <c r="AP495" s="231"/>
      <c r="AQ495" s="231"/>
      <c r="AR495" s="231"/>
      <c r="AS495" s="231"/>
      <c r="AT495" s="231"/>
      <c r="AU495" s="231"/>
      <c r="AV495" s="231"/>
      <c r="AW495" s="231"/>
      <c r="AX495" s="231"/>
      <c r="AY495" s="234"/>
      <c r="AZ495" s="234"/>
      <c r="BA495" s="234"/>
      <c r="BB495" s="234"/>
      <c r="BC495" s="234"/>
      <c r="BD495" s="234"/>
      <c r="BE495" s="234"/>
      <c r="BF495" s="234"/>
      <c r="BG495" s="234"/>
      <c r="BH495" s="234"/>
      <c r="BI495" s="234"/>
      <c r="BJ495" s="234"/>
    </row>
    <row r="497" spans="2:66" x14ac:dyDescent="0.25">
      <c r="B497" s="45"/>
      <c r="C497" s="45"/>
      <c r="D497" s="436" t="s">
        <v>333</v>
      </c>
      <c r="E497" s="436"/>
      <c r="F497" s="436"/>
      <c r="G497" s="436"/>
      <c r="H497" s="436"/>
      <c r="I497" s="436"/>
      <c r="J497" s="436"/>
      <c r="K497" s="436"/>
      <c r="L497" s="436"/>
      <c r="M497" s="436"/>
      <c r="N497" s="436"/>
      <c r="O497" s="436"/>
      <c r="P497" s="436"/>
      <c r="Q497" s="436"/>
      <c r="R497" s="436"/>
      <c r="S497" s="436"/>
      <c r="T497" s="436"/>
      <c r="U497" s="436"/>
      <c r="V497" s="436"/>
      <c r="W497" s="436"/>
      <c r="X497" s="436"/>
      <c r="Y497" s="436"/>
      <c r="Z497" s="436"/>
      <c r="AA497" s="436"/>
      <c r="AB497" s="436"/>
      <c r="AC497" s="436"/>
      <c r="AD497" s="436"/>
      <c r="AE497" s="436"/>
      <c r="AF497" s="436"/>
      <c r="AG497" s="436"/>
      <c r="AH497" s="436"/>
      <c r="AI497" s="436"/>
      <c r="AJ497" s="436"/>
      <c r="AK497" s="436"/>
      <c r="AL497" s="436"/>
      <c r="AM497" s="436"/>
      <c r="AN497" s="436"/>
      <c r="AO497" s="436"/>
      <c r="AP497" s="436"/>
      <c r="AQ497" s="436"/>
      <c r="AR497" s="436"/>
      <c r="AS497" s="436"/>
      <c r="AT497" s="436"/>
      <c r="AU497" s="436"/>
      <c r="AV497" s="436"/>
      <c r="AW497" s="436"/>
      <c r="AX497" s="436"/>
      <c r="AY497" s="436"/>
      <c r="AZ497" s="436"/>
      <c r="BA497" s="436"/>
      <c r="BB497" s="436"/>
      <c r="BC497" s="436"/>
      <c r="BD497" s="436"/>
      <c r="BE497" s="436"/>
      <c r="BF497" s="436"/>
      <c r="BG497" s="436"/>
      <c r="BH497" s="436"/>
      <c r="BI497" s="436"/>
      <c r="BJ497" s="436"/>
      <c r="BK497" s="45"/>
      <c r="BL497" s="45"/>
      <c r="BM497" s="45"/>
      <c r="BN497" s="45"/>
    </row>
    <row r="499" spans="2:66" x14ac:dyDescent="0.25">
      <c r="D499" s="415" t="s">
        <v>46</v>
      </c>
      <c r="E499" s="415"/>
      <c r="F499" s="415"/>
      <c r="G499" s="415"/>
      <c r="H499" s="415"/>
      <c r="I499" s="415"/>
      <c r="J499" s="415"/>
      <c r="K499" s="415"/>
      <c r="L499" s="415"/>
      <c r="M499" s="415"/>
      <c r="N499" s="415"/>
      <c r="O499" s="415"/>
      <c r="P499" s="415"/>
      <c r="Q499" s="415"/>
      <c r="R499" s="415"/>
      <c r="S499" s="415"/>
      <c r="T499" s="415"/>
      <c r="U499" s="415"/>
      <c r="V499" s="415"/>
      <c r="W499" s="415"/>
      <c r="X499" s="415"/>
      <c r="Y499" s="415"/>
      <c r="Z499" s="415" t="s">
        <v>334</v>
      </c>
      <c r="AA499" s="415"/>
      <c r="AB499" s="415"/>
      <c r="AC499" s="415"/>
      <c r="AD499" s="415"/>
      <c r="AE499" s="415"/>
      <c r="AF499" s="415"/>
      <c r="AG499" s="415"/>
      <c r="AH499" s="415"/>
      <c r="AI499" s="415"/>
      <c r="AJ499" s="415"/>
      <c r="AK499" s="415"/>
      <c r="AL499" s="415"/>
      <c r="AM499" s="415"/>
      <c r="AN499" s="415"/>
      <c r="AO499" s="415"/>
      <c r="AP499" s="415"/>
      <c r="AQ499" s="415"/>
      <c r="AR499" s="415"/>
      <c r="AS499" s="415"/>
      <c r="AT499" s="415"/>
      <c r="AU499" s="415"/>
      <c r="AV499" s="415"/>
      <c r="AW499" s="415"/>
      <c r="AX499" s="415"/>
      <c r="AY499" s="415"/>
      <c r="AZ499" s="415"/>
      <c r="BA499" s="415" t="s">
        <v>335</v>
      </c>
      <c r="BB499" s="415"/>
      <c r="BC499" s="415"/>
      <c r="BD499" s="415"/>
      <c r="BE499" s="415"/>
      <c r="BF499" s="415"/>
      <c r="BG499" s="415"/>
      <c r="BH499" s="415"/>
      <c r="BI499" s="415"/>
      <c r="BJ499" s="415"/>
    </row>
    <row r="500" spans="2:66" s="224" customFormat="1" ht="19.7" customHeight="1" x14ac:dyDescent="0.25">
      <c r="D500" s="508" t="s">
        <v>336</v>
      </c>
      <c r="E500" s="508"/>
      <c r="F500" s="508"/>
      <c r="G500" s="508"/>
      <c r="H500" s="508"/>
      <c r="I500" s="508"/>
      <c r="J500" s="508"/>
      <c r="K500" s="508"/>
      <c r="L500" s="508"/>
      <c r="M500" s="508"/>
      <c r="N500" s="508"/>
      <c r="O500" s="508"/>
      <c r="P500" s="508"/>
      <c r="Q500" s="508"/>
      <c r="R500" s="508"/>
      <c r="S500" s="508"/>
      <c r="T500" s="508"/>
      <c r="U500" s="508"/>
      <c r="V500" s="508"/>
      <c r="W500" s="508"/>
      <c r="X500" s="508"/>
      <c r="Y500" s="508"/>
      <c r="Z500" s="508"/>
      <c r="AA500" s="508"/>
      <c r="AB500" s="508"/>
      <c r="AC500" s="508"/>
      <c r="AD500" s="508"/>
      <c r="AE500" s="508"/>
      <c r="AF500" s="508"/>
      <c r="AG500" s="508"/>
      <c r="AH500" s="508"/>
      <c r="AI500" s="508"/>
      <c r="AJ500" s="508"/>
      <c r="AK500" s="508"/>
      <c r="AL500" s="508"/>
      <c r="AM500" s="508"/>
      <c r="AN500" s="508"/>
      <c r="AO500" s="508"/>
      <c r="AP500" s="508"/>
      <c r="AQ500" s="508"/>
      <c r="AR500" s="508"/>
      <c r="AS500" s="508"/>
      <c r="AT500" s="508"/>
      <c r="AU500" s="508"/>
      <c r="AV500" s="508"/>
      <c r="AW500" s="508"/>
      <c r="AX500" s="508"/>
      <c r="AY500" s="508"/>
      <c r="AZ500" s="508"/>
      <c r="BA500" s="508"/>
      <c r="BB500" s="508"/>
      <c r="BC500" s="508"/>
      <c r="BD500" s="508"/>
      <c r="BE500" s="508"/>
      <c r="BF500" s="508"/>
      <c r="BG500" s="508"/>
      <c r="BH500" s="508"/>
      <c r="BI500" s="508"/>
      <c r="BJ500" s="508"/>
    </row>
    <row r="501" spans="2:66" s="224" customFormat="1" ht="35.25" customHeight="1" x14ac:dyDescent="0.25">
      <c r="D501" s="509" t="s">
        <v>337</v>
      </c>
      <c r="E501" s="509"/>
      <c r="F501" s="509"/>
      <c r="G501" s="509"/>
      <c r="H501" s="509"/>
      <c r="I501" s="509"/>
      <c r="J501" s="509"/>
      <c r="K501" s="509"/>
      <c r="L501" s="509"/>
      <c r="M501" s="509"/>
      <c r="N501" s="509"/>
      <c r="O501" s="509"/>
      <c r="P501" s="509"/>
      <c r="Q501" s="509"/>
      <c r="R501" s="509"/>
      <c r="S501" s="509"/>
      <c r="T501" s="509"/>
      <c r="U501" s="509"/>
      <c r="V501" s="509"/>
      <c r="W501" s="509"/>
      <c r="X501" s="509"/>
      <c r="Y501" s="509"/>
      <c r="Z501" s="509" t="s">
        <v>338</v>
      </c>
      <c r="AA501" s="509"/>
      <c r="AB501" s="509"/>
      <c r="AC501" s="509"/>
      <c r="AD501" s="509"/>
      <c r="AE501" s="509"/>
      <c r="AF501" s="509"/>
      <c r="AG501" s="509"/>
      <c r="AH501" s="509"/>
      <c r="AI501" s="509"/>
      <c r="AJ501" s="509"/>
      <c r="AK501" s="509"/>
      <c r="AL501" s="509"/>
      <c r="AM501" s="509"/>
      <c r="AN501" s="509"/>
      <c r="AO501" s="509"/>
      <c r="AP501" s="509"/>
      <c r="AQ501" s="509"/>
      <c r="AR501" s="509"/>
      <c r="AS501" s="509"/>
      <c r="AT501" s="509"/>
      <c r="AU501" s="509"/>
      <c r="AV501" s="509"/>
      <c r="AW501" s="509"/>
      <c r="AX501" s="509"/>
      <c r="AY501" s="509"/>
      <c r="AZ501" s="509"/>
      <c r="BA501" s="428"/>
      <c r="BB501" s="428"/>
      <c r="BC501" s="428"/>
      <c r="BD501" s="428"/>
      <c r="BE501" s="428"/>
      <c r="BF501" s="428"/>
      <c r="BG501" s="428"/>
      <c r="BH501" s="428"/>
      <c r="BI501" s="428"/>
      <c r="BJ501" s="428"/>
    </row>
    <row r="502" spans="2:66" s="224" customFormat="1" ht="35.25" customHeight="1" x14ac:dyDescent="0.25">
      <c r="D502" s="509" t="s">
        <v>339</v>
      </c>
      <c r="E502" s="509"/>
      <c r="F502" s="509"/>
      <c r="G502" s="509"/>
      <c r="H502" s="509"/>
      <c r="I502" s="509"/>
      <c r="J502" s="509"/>
      <c r="K502" s="509"/>
      <c r="L502" s="509"/>
      <c r="M502" s="509"/>
      <c r="N502" s="509"/>
      <c r="O502" s="509"/>
      <c r="P502" s="509"/>
      <c r="Q502" s="509"/>
      <c r="R502" s="509"/>
      <c r="S502" s="509"/>
      <c r="T502" s="509"/>
      <c r="U502" s="509"/>
      <c r="V502" s="509"/>
      <c r="W502" s="509"/>
      <c r="X502" s="509"/>
      <c r="Y502" s="509"/>
      <c r="Z502" s="509" t="s">
        <v>340</v>
      </c>
      <c r="AA502" s="509"/>
      <c r="AB502" s="509"/>
      <c r="AC502" s="509"/>
      <c r="AD502" s="509"/>
      <c r="AE502" s="509"/>
      <c r="AF502" s="509"/>
      <c r="AG502" s="509"/>
      <c r="AH502" s="509"/>
      <c r="AI502" s="509"/>
      <c r="AJ502" s="509"/>
      <c r="AK502" s="509"/>
      <c r="AL502" s="509"/>
      <c r="AM502" s="509"/>
      <c r="AN502" s="509"/>
      <c r="AO502" s="509"/>
      <c r="AP502" s="509"/>
      <c r="AQ502" s="509"/>
      <c r="AR502" s="509"/>
      <c r="AS502" s="509"/>
      <c r="AT502" s="509"/>
      <c r="AU502" s="509"/>
      <c r="AV502" s="509"/>
      <c r="AW502" s="509"/>
      <c r="AX502" s="509"/>
      <c r="AY502" s="509"/>
      <c r="AZ502" s="509"/>
      <c r="BA502" s="309"/>
      <c r="BB502" s="310"/>
      <c r="BC502" s="310"/>
      <c r="BD502" s="310"/>
      <c r="BE502" s="310"/>
      <c r="BF502" s="310"/>
      <c r="BG502" s="310"/>
      <c r="BH502" s="310"/>
      <c r="BI502" s="310"/>
      <c r="BJ502" s="311"/>
    </row>
    <row r="503" spans="2:66" s="224" customFormat="1" ht="35.25" customHeight="1" x14ac:dyDescent="0.25">
      <c r="D503" s="509" t="s">
        <v>341</v>
      </c>
      <c r="E503" s="509"/>
      <c r="F503" s="509"/>
      <c r="G503" s="509"/>
      <c r="H503" s="509"/>
      <c r="I503" s="509"/>
      <c r="J503" s="509"/>
      <c r="K503" s="509"/>
      <c r="L503" s="509"/>
      <c r="M503" s="509"/>
      <c r="N503" s="509"/>
      <c r="O503" s="509"/>
      <c r="P503" s="509"/>
      <c r="Q503" s="509"/>
      <c r="R503" s="509"/>
      <c r="S503" s="509"/>
      <c r="T503" s="509"/>
      <c r="U503" s="509"/>
      <c r="V503" s="509"/>
      <c r="W503" s="509"/>
      <c r="X503" s="509"/>
      <c r="Y503" s="509"/>
      <c r="Z503" s="509" t="s">
        <v>340</v>
      </c>
      <c r="AA503" s="509"/>
      <c r="AB503" s="509"/>
      <c r="AC503" s="509"/>
      <c r="AD503" s="509"/>
      <c r="AE503" s="509"/>
      <c r="AF503" s="509"/>
      <c r="AG503" s="509"/>
      <c r="AH503" s="509"/>
      <c r="AI503" s="509"/>
      <c r="AJ503" s="509"/>
      <c r="AK503" s="509"/>
      <c r="AL503" s="509"/>
      <c r="AM503" s="509"/>
      <c r="AN503" s="509"/>
      <c r="AO503" s="509"/>
      <c r="AP503" s="509"/>
      <c r="AQ503" s="509"/>
      <c r="AR503" s="509"/>
      <c r="AS503" s="509"/>
      <c r="AT503" s="509"/>
      <c r="AU503" s="509"/>
      <c r="AV503" s="509"/>
      <c r="AW503" s="509"/>
      <c r="AX503" s="509"/>
      <c r="AY503" s="509"/>
      <c r="AZ503" s="509"/>
      <c r="BA503" s="428"/>
      <c r="BB503" s="428"/>
      <c r="BC503" s="428"/>
      <c r="BD503" s="428"/>
      <c r="BE503" s="428"/>
      <c r="BF503" s="428"/>
      <c r="BG503" s="428"/>
      <c r="BH503" s="428"/>
      <c r="BI503" s="428"/>
      <c r="BJ503" s="428"/>
    </row>
    <row r="504" spans="2:66" s="224" customFormat="1" ht="35.25" customHeight="1" x14ac:dyDescent="0.25">
      <c r="D504" s="509" t="s">
        <v>342</v>
      </c>
      <c r="E504" s="509"/>
      <c r="F504" s="509"/>
      <c r="G504" s="509"/>
      <c r="H504" s="509"/>
      <c r="I504" s="509"/>
      <c r="J504" s="509"/>
      <c r="K504" s="509"/>
      <c r="L504" s="509"/>
      <c r="M504" s="509"/>
      <c r="N504" s="509"/>
      <c r="O504" s="509"/>
      <c r="P504" s="509"/>
      <c r="Q504" s="509"/>
      <c r="R504" s="509"/>
      <c r="S504" s="509"/>
      <c r="T504" s="509"/>
      <c r="U504" s="509"/>
      <c r="V504" s="509"/>
      <c r="W504" s="509"/>
      <c r="X504" s="509"/>
      <c r="Y504" s="509"/>
      <c r="Z504" s="509" t="s">
        <v>340</v>
      </c>
      <c r="AA504" s="509"/>
      <c r="AB504" s="509"/>
      <c r="AC504" s="509"/>
      <c r="AD504" s="509"/>
      <c r="AE504" s="509"/>
      <c r="AF504" s="509"/>
      <c r="AG504" s="509"/>
      <c r="AH504" s="509"/>
      <c r="AI504" s="509"/>
      <c r="AJ504" s="509"/>
      <c r="AK504" s="509"/>
      <c r="AL504" s="509"/>
      <c r="AM504" s="509"/>
      <c r="AN504" s="509"/>
      <c r="AO504" s="509"/>
      <c r="AP504" s="509"/>
      <c r="AQ504" s="509"/>
      <c r="AR504" s="509"/>
      <c r="AS504" s="509"/>
      <c r="AT504" s="509"/>
      <c r="AU504" s="509"/>
      <c r="AV504" s="509"/>
      <c r="AW504" s="509"/>
      <c r="AX504" s="509"/>
      <c r="AY504" s="509"/>
      <c r="AZ504" s="509"/>
      <c r="BA504" s="428"/>
      <c r="BB504" s="428"/>
      <c r="BC504" s="428"/>
      <c r="BD504" s="428"/>
      <c r="BE504" s="428"/>
      <c r="BF504" s="428"/>
      <c r="BG504" s="428"/>
      <c r="BH504" s="428"/>
      <c r="BI504" s="428"/>
      <c r="BJ504" s="428"/>
    </row>
    <row r="505" spans="2:66" s="224" customFormat="1" ht="35.25" customHeight="1" x14ac:dyDescent="0.25">
      <c r="D505" s="509" t="s">
        <v>343</v>
      </c>
      <c r="E505" s="509"/>
      <c r="F505" s="509"/>
      <c r="G505" s="509"/>
      <c r="H505" s="509"/>
      <c r="I505" s="509"/>
      <c r="J505" s="509"/>
      <c r="K505" s="509"/>
      <c r="L505" s="509"/>
      <c r="M505" s="509"/>
      <c r="N505" s="509"/>
      <c r="O505" s="509"/>
      <c r="P505" s="509"/>
      <c r="Q505" s="509"/>
      <c r="R505" s="509"/>
      <c r="S505" s="509"/>
      <c r="T505" s="509"/>
      <c r="U505" s="509"/>
      <c r="V505" s="509"/>
      <c r="W505" s="509"/>
      <c r="X505" s="509"/>
      <c r="Y505" s="509"/>
      <c r="Z505" s="509" t="s">
        <v>340</v>
      </c>
      <c r="AA505" s="509"/>
      <c r="AB505" s="509"/>
      <c r="AC505" s="509"/>
      <c r="AD505" s="509"/>
      <c r="AE505" s="509"/>
      <c r="AF505" s="509"/>
      <c r="AG505" s="509"/>
      <c r="AH505" s="509"/>
      <c r="AI505" s="509"/>
      <c r="AJ505" s="509"/>
      <c r="AK505" s="509"/>
      <c r="AL505" s="509"/>
      <c r="AM505" s="509"/>
      <c r="AN505" s="509"/>
      <c r="AO505" s="509"/>
      <c r="AP505" s="509"/>
      <c r="AQ505" s="509"/>
      <c r="AR505" s="509"/>
      <c r="AS505" s="509"/>
      <c r="AT505" s="509"/>
      <c r="AU505" s="509"/>
      <c r="AV505" s="509"/>
      <c r="AW505" s="509"/>
      <c r="AX505" s="509"/>
      <c r="AY505" s="509"/>
      <c r="AZ505" s="509"/>
      <c r="BA505" s="511" t="s">
        <v>392</v>
      </c>
      <c r="BB505" s="512"/>
      <c r="BC505" s="512"/>
      <c r="BD505" s="512"/>
      <c r="BE505" s="512"/>
      <c r="BF505" s="512"/>
      <c r="BG505" s="512"/>
      <c r="BH505" s="512"/>
      <c r="BI505" s="512"/>
      <c r="BJ505" s="513"/>
    </row>
    <row r="506" spans="2:66" s="224" customFormat="1" ht="35.25" customHeight="1" x14ac:dyDescent="0.25">
      <c r="D506" s="509" t="s">
        <v>344</v>
      </c>
      <c r="E506" s="509"/>
      <c r="F506" s="509"/>
      <c r="G506" s="509"/>
      <c r="H506" s="509"/>
      <c r="I506" s="509"/>
      <c r="J506" s="509"/>
      <c r="K506" s="509"/>
      <c r="L506" s="509"/>
      <c r="M506" s="509"/>
      <c r="N506" s="509"/>
      <c r="O506" s="509"/>
      <c r="P506" s="509"/>
      <c r="Q506" s="509"/>
      <c r="R506" s="509"/>
      <c r="S506" s="509"/>
      <c r="T506" s="509"/>
      <c r="U506" s="509"/>
      <c r="V506" s="509"/>
      <c r="W506" s="509"/>
      <c r="X506" s="509"/>
      <c r="Y506" s="509"/>
      <c r="Z506" s="509" t="s">
        <v>345</v>
      </c>
      <c r="AA506" s="509"/>
      <c r="AB506" s="509"/>
      <c r="AC506" s="509"/>
      <c r="AD506" s="509"/>
      <c r="AE506" s="509"/>
      <c r="AF506" s="509"/>
      <c r="AG506" s="509"/>
      <c r="AH506" s="509"/>
      <c r="AI506" s="509"/>
      <c r="AJ506" s="509"/>
      <c r="AK506" s="509"/>
      <c r="AL506" s="509"/>
      <c r="AM506" s="509"/>
      <c r="AN506" s="509"/>
      <c r="AO506" s="509"/>
      <c r="AP506" s="509"/>
      <c r="AQ506" s="509"/>
      <c r="AR506" s="509"/>
      <c r="AS506" s="509"/>
      <c r="AT506" s="509"/>
      <c r="AU506" s="509"/>
      <c r="AV506" s="509"/>
      <c r="AW506" s="509"/>
      <c r="AX506" s="509"/>
      <c r="AY506" s="509"/>
      <c r="AZ506" s="509"/>
      <c r="BA506" s="511"/>
      <c r="BB506" s="512"/>
      <c r="BC506" s="512"/>
      <c r="BD506" s="512"/>
      <c r="BE506" s="512"/>
      <c r="BF506" s="512"/>
      <c r="BG506" s="512"/>
      <c r="BH506" s="512"/>
      <c r="BI506" s="512"/>
      <c r="BJ506" s="513"/>
    </row>
    <row r="507" spans="2:66" s="224" customFormat="1" ht="35.25" customHeight="1" x14ac:dyDescent="0.25">
      <c r="D507" s="509" t="s">
        <v>346</v>
      </c>
      <c r="E507" s="509"/>
      <c r="F507" s="509"/>
      <c r="G507" s="509"/>
      <c r="H507" s="509"/>
      <c r="I507" s="509"/>
      <c r="J507" s="509"/>
      <c r="K507" s="509"/>
      <c r="L507" s="509"/>
      <c r="M507" s="509"/>
      <c r="N507" s="509"/>
      <c r="O507" s="509"/>
      <c r="P507" s="509"/>
      <c r="Q507" s="509"/>
      <c r="R507" s="509"/>
      <c r="S507" s="509"/>
      <c r="T507" s="509"/>
      <c r="U507" s="509"/>
      <c r="V507" s="509"/>
      <c r="W507" s="509"/>
      <c r="X507" s="509"/>
      <c r="Y507" s="509"/>
      <c r="Z507" s="509" t="s">
        <v>347</v>
      </c>
      <c r="AA507" s="509"/>
      <c r="AB507" s="509"/>
      <c r="AC507" s="509"/>
      <c r="AD507" s="509"/>
      <c r="AE507" s="509"/>
      <c r="AF507" s="509"/>
      <c r="AG507" s="509"/>
      <c r="AH507" s="509"/>
      <c r="AI507" s="509"/>
      <c r="AJ507" s="509"/>
      <c r="AK507" s="509"/>
      <c r="AL507" s="509"/>
      <c r="AM507" s="509"/>
      <c r="AN507" s="509"/>
      <c r="AO507" s="509"/>
      <c r="AP507" s="509"/>
      <c r="AQ507" s="509"/>
      <c r="AR507" s="509"/>
      <c r="AS507" s="509"/>
      <c r="AT507" s="509"/>
      <c r="AU507" s="509"/>
      <c r="AV507" s="509"/>
      <c r="AW507" s="509"/>
      <c r="AX507" s="509"/>
      <c r="AY507" s="509"/>
      <c r="AZ507" s="509"/>
      <c r="BA507" s="428"/>
      <c r="BB507" s="428"/>
      <c r="BC507" s="428"/>
      <c r="BD507" s="428"/>
      <c r="BE507" s="428"/>
      <c r="BF507" s="428"/>
      <c r="BG507" s="428"/>
      <c r="BH507" s="428"/>
      <c r="BI507" s="428"/>
      <c r="BJ507" s="428"/>
    </row>
    <row r="508" spans="2:66" s="224" customFormat="1" ht="35.25" customHeight="1" x14ac:dyDescent="0.25">
      <c r="D508" s="509" t="s">
        <v>348</v>
      </c>
      <c r="E508" s="509"/>
      <c r="F508" s="509"/>
      <c r="G508" s="509"/>
      <c r="H508" s="509"/>
      <c r="I508" s="509"/>
      <c r="J508" s="509"/>
      <c r="K508" s="509"/>
      <c r="L508" s="509"/>
      <c r="M508" s="509"/>
      <c r="N508" s="509"/>
      <c r="O508" s="509"/>
      <c r="P508" s="509"/>
      <c r="Q508" s="509"/>
      <c r="R508" s="509"/>
      <c r="S508" s="509"/>
      <c r="T508" s="509"/>
      <c r="U508" s="509"/>
      <c r="V508" s="509"/>
      <c r="W508" s="509"/>
      <c r="X508" s="509"/>
      <c r="Y508" s="509"/>
      <c r="Z508" s="509" t="s">
        <v>349</v>
      </c>
      <c r="AA508" s="509"/>
      <c r="AB508" s="509"/>
      <c r="AC508" s="509"/>
      <c r="AD508" s="509"/>
      <c r="AE508" s="509"/>
      <c r="AF508" s="509"/>
      <c r="AG508" s="509"/>
      <c r="AH508" s="509"/>
      <c r="AI508" s="509"/>
      <c r="AJ508" s="509"/>
      <c r="AK508" s="509"/>
      <c r="AL508" s="509"/>
      <c r="AM508" s="509"/>
      <c r="AN508" s="509"/>
      <c r="AO508" s="509"/>
      <c r="AP508" s="509"/>
      <c r="AQ508" s="509"/>
      <c r="AR508" s="509"/>
      <c r="AS508" s="509"/>
      <c r="AT508" s="509"/>
      <c r="AU508" s="509"/>
      <c r="AV508" s="509"/>
      <c r="AW508" s="509"/>
      <c r="AX508" s="509"/>
      <c r="AY508" s="509"/>
      <c r="AZ508" s="509"/>
      <c r="BA508" s="428"/>
      <c r="BB508" s="428"/>
      <c r="BC508" s="428"/>
      <c r="BD508" s="428"/>
      <c r="BE508" s="428"/>
      <c r="BF508" s="428"/>
      <c r="BG508" s="428"/>
      <c r="BH508" s="428"/>
      <c r="BI508" s="428"/>
      <c r="BJ508" s="428"/>
    </row>
    <row r="509" spans="2:66" s="224" customFormat="1" ht="19.7" customHeight="1" x14ac:dyDescent="0.25">
      <c r="D509" s="508" t="s">
        <v>350</v>
      </c>
      <c r="E509" s="508"/>
      <c r="F509" s="508"/>
      <c r="G509" s="508"/>
      <c r="H509" s="508"/>
      <c r="I509" s="508"/>
      <c r="J509" s="508"/>
      <c r="K509" s="508"/>
      <c r="L509" s="508"/>
      <c r="M509" s="508"/>
      <c r="N509" s="508"/>
      <c r="O509" s="508"/>
      <c r="P509" s="508"/>
      <c r="Q509" s="508"/>
      <c r="R509" s="508"/>
      <c r="S509" s="508"/>
      <c r="T509" s="508"/>
      <c r="U509" s="508"/>
      <c r="V509" s="508"/>
      <c r="W509" s="508"/>
      <c r="X509" s="508"/>
      <c r="Y509" s="508"/>
      <c r="Z509" s="508"/>
      <c r="AA509" s="508"/>
      <c r="AB509" s="508"/>
      <c r="AC509" s="508"/>
      <c r="AD509" s="508"/>
      <c r="AE509" s="508"/>
      <c r="AF509" s="508"/>
      <c r="AG509" s="508"/>
      <c r="AH509" s="508"/>
      <c r="AI509" s="508"/>
      <c r="AJ509" s="508"/>
      <c r="AK509" s="508"/>
      <c r="AL509" s="508"/>
      <c r="AM509" s="508"/>
      <c r="AN509" s="508"/>
      <c r="AO509" s="508"/>
      <c r="AP509" s="508"/>
      <c r="AQ509" s="508"/>
      <c r="AR509" s="508"/>
      <c r="AS509" s="508"/>
      <c r="AT509" s="508"/>
      <c r="AU509" s="508"/>
      <c r="AV509" s="508"/>
      <c r="AW509" s="508"/>
      <c r="AX509" s="508"/>
      <c r="AY509" s="508"/>
      <c r="AZ509" s="508"/>
      <c r="BA509" s="508"/>
      <c r="BB509" s="508"/>
      <c r="BC509" s="508"/>
      <c r="BD509" s="508"/>
      <c r="BE509" s="508"/>
      <c r="BF509" s="508"/>
      <c r="BG509" s="508"/>
      <c r="BH509" s="508"/>
      <c r="BI509" s="508"/>
      <c r="BJ509" s="508"/>
    </row>
    <row r="510" spans="2:66" s="224" customFormat="1" ht="35.25" customHeight="1" x14ac:dyDescent="0.25">
      <c r="D510" s="509" t="s">
        <v>351</v>
      </c>
      <c r="E510" s="509"/>
      <c r="F510" s="509"/>
      <c r="G510" s="509"/>
      <c r="H510" s="509"/>
      <c r="I510" s="509"/>
      <c r="J510" s="509"/>
      <c r="K510" s="509"/>
      <c r="L510" s="509"/>
      <c r="M510" s="509"/>
      <c r="N510" s="509"/>
      <c r="O510" s="509"/>
      <c r="P510" s="509"/>
      <c r="Q510" s="509"/>
      <c r="R510" s="509"/>
      <c r="S510" s="509"/>
      <c r="T510" s="509"/>
      <c r="U510" s="509"/>
      <c r="V510" s="509"/>
      <c r="W510" s="509"/>
      <c r="X510" s="509"/>
      <c r="Y510" s="509"/>
      <c r="Z510" s="509" t="s">
        <v>352</v>
      </c>
      <c r="AA510" s="509"/>
      <c r="AB510" s="509"/>
      <c r="AC510" s="509"/>
      <c r="AD510" s="509"/>
      <c r="AE510" s="509"/>
      <c r="AF510" s="509"/>
      <c r="AG510" s="509"/>
      <c r="AH510" s="509"/>
      <c r="AI510" s="509"/>
      <c r="AJ510" s="509"/>
      <c r="AK510" s="509"/>
      <c r="AL510" s="509"/>
      <c r="AM510" s="509"/>
      <c r="AN510" s="509"/>
      <c r="AO510" s="509"/>
      <c r="AP510" s="509"/>
      <c r="AQ510" s="509"/>
      <c r="AR510" s="509"/>
      <c r="AS510" s="509"/>
      <c r="AT510" s="509"/>
      <c r="AU510" s="509"/>
      <c r="AV510" s="509"/>
      <c r="AW510" s="509"/>
      <c r="AX510" s="509"/>
      <c r="AY510" s="509"/>
      <c r="AZ510" s="509"/>
      <c r="BA510" s="511"/>
      <c r="BB510" s="512"/>
      <c r="BC510" s="512"/>
      <c r="BD510" s="512"/>
      <c r="BE510" s="512"/>
      <c r="BF510" s="512"/>
      <c r="BG510" s="512"/>
      <c r="BH510" s="512"/>
      <c r="BI510" s="512"/>
      <c r="BJ510" s="513"/>
    </row>
    <row r="511" spans="2:66" s="224" customFormat="1" ht="35.25" customHeight="1" x14ac:dyDescent="0.25">
      <c r="D511" s="509" t="s">
        <v>53</v>
      </c>
      <c r="E511" s="509"/>
      <c r="F511" s="509"/>
      <c r="G511" s="509"/>
      <c r="H511" s="509"/>
      <c r="I511" s="509"/>
      <c r="J511" s="509"/>
      <c r="K511" s="509"/>
      <c r="L511" s="509"/>
      <c r="M511" s="509"/>
      <c r="N511" s="509"/>
      <c r="O511" s="509"/>
      <c r="P511" s="509"/>
      <c r="Q511" s="509"/>
      <c r="R511" s="509"/>
      <c r="S511" s="509"/>
      <c r="T511" s="509"/>
      <c r="U511" s="509"/>
      <c r="V511" s="509"/>
      <c r="W511" s="509"/>
      <c r="X511" s="509"/>
      <c r="Y511" s="509"/>
      <c r="Z511" s="509" t="s">
        <v>352</v>
      </c>
      <c r="AA511" s="509"/>
      <c r="AB511" s="509"/>
      <c r="AC511" s="509"/>
      <c r="AD511" s="509"/>
      <c r="AE511" s="509"/>
      <c r="AF511" s="509"/>
      <c r="AG511" s="509"/>
      <c r="AH511" s="509"/>
      <c r="AI511" s="509"/>
      <c r="AJ511" s="509"/>
      <c r="AK511" s="509"/>
      <c r="AL511" s="509"/>
      <c r="AM511" s="509"/>
      <c r="AN511" s="509"/>
      <c r="AO511" s="509"/>
      <c r="AP511" s="509"/>
      <c r="AQ511" s="509"/>
      <c r="AR511" s="509"/>
      <c r="AS511" s="509"/>
      <c r="AT511" s="509"/>
      <c r="AU511" s="509"/>
      <c r="AV511" s="509"/>
      <c r="AW511" s="509"/>
      <c r="AX511" s="509"/>
      <c r="AY511" s="509"/>
      <c r="AZ511" s="509"/>
      <c r="BA511" s="511"/>
      <c r="BB511" s="512"/>
      <c r="BC511" s="512"/>
      <c r="BD511" s="512"/>
      <c r="BE511" s="512"/>
      <c r="BF511" s="512"/>
      <c r="BG511" s="512"/>
      <c r="BH511" s="512"/>
      <c r="BI511" s="512"/>
      <c r="BJ511" s="513"/>
    </row>
    <row r="512" spans="2:66" s="224" customFormat="1" ht="35.25" customHeight="1" x14ac:dyDescent="0.25">
      <c r="D512" s="509" t="s">
        <v>353</v>
      </c>
      <c r="E512" s="509"/>
      <c r="F512" s="509"/>
      <c r="G512" s="509"/>
      <c r="H512" s="509"/>
      <c r="I512" s="509"/>
      <c r="J512" s="509"/>
      <c r="K512" s="509"/>
      <c r="L512" s="509"/>
      <c r="M512" s="509"/>
      <c r="N512" s="509"/>
      <c r="O512" s="509"/>
      <c r="P512" s="509"/>
      <c r="Q512" s="509"/>
      <c r="R512" s="509"/>
      <c r="S512" s="509"/>
      <c r="T512" s="509"/>
      <c r="U512" s="509"/>
      <c r="V512" s="509"/>
      <c r="W512" s="509"/>
      <c r="X512" s="509"/>
      <c r="Y512" s="509"/>
      <c r="Z512" s="509" t="s">
        <v>354</v>
      </c>
      <c r="AA512" s="509"/>
      <c r="AB512" s="509"/>
      <c r="AC512" s="509"/>
      <c r="AD512" s="509"/>
      <c r="AE512" s="509"/>
      <c r="AF512" s="509"/>
      <c r="AG512" s="509"/>
      <c r="AH512" s="509"/>
      <c r="AI512" s="509"/>
      <c r="AJ512" s="509"/>
      <c r="AK512" s="509"/>
      <c r="AL512" s="509"/>
      <c r="AM512" s="509"/>
      <c r="AN512" s="509"/>
      <c r="AO512" s="509"/>
      <c r="AP512" s="509"/>
      <c r="AQ512" s="509"/>
      <c r="AR512" s="509"/>
      <c r="AS512" s="509"/>
      <c r="AT512" s="509"/>
      <c r="AU512" s="509"/>
      <c r="AV512" s="509"/>
      <c r="AW512" s="509"/>
      <c r="AX512" s="509"/>
      <c r="AY512" s="509"/>
      <c r="AZ512" s="509"/>
      <c r="BA512" s="511"/>
      <c r="BB512" s="512"/>
      <c r="BC512" s="512"/>
      <c r="BD512" s="512"/>
      <c r="BE512" s="512"/>
      <c r="BF512" s="512"/>
      <c r="BG512" s="512"/>
      <c r="BH512" s="512"/>
      <c r="BI512" s="512"/>
      <c r="BJ512" s="513"/>
    </row>
    <row r="513" spans="4:62" s="224" customFormat="1" ht="19.7" customHeight="1" x14ac:dyDescent="0.25">
      <c r="D513" s="508" t="s">
        <v>355</v>
      </c>
      <c r="E513" s="508"/>
      <c r="F513" s="508"/>
      <c r="G513" s="508"/>
      <c r="H513" s="508"/>
      <c r="I513" s="508"/>
      <c r="J513" s="508"/>
      <c r="K513" s="508"/>
      <c r="L513" s="508"/>
      <c r="M513" s="508"/>
      <c r="N513" s="508"/>
      <c r="O513" s="508"/>
      <c r="P513" s="508"/>
      <c r="Q513" s="508"/>
      <c r="R513" s="508"/>
      <c r="S513" s="508"/>
      <c r="T513" s="508"/>
      <c r="U513" s="508"/>
      <c r="V513" s="508"/>
      <c r="W513" s="508"/>
      <c r="X513" s="508"/>
      <c r="Y513" s="508"/>
      <c r="Z513" s="508"/>
      <c r="AA513" s="508"/>
      <c r="AB513" s="508"/>
      <c r="AC513" s="508"/>
      <c r="AD513" s="508"/>
      <c r="AE513" s="508"/>
      <c r="AF513" s="508"/>
      <c r="AG513" s="508"/>
      <c r="AH513" s="508"/>
      <c r="AI513" s="508"/>
      <c r="AJ513" s="508"/>
      <c r="AK513" s="508"/>
      <c r="AL513" s="508"/>
      <c r="AM513" s="508"/>
      <c r="AN513" s="508"/>
      <c r="AO513" s="508"/>
      <c r="AP513" s="508"/>
      <c r="AQ513" s="508"/>
      <c r="AR513" s="508"/>
      <c r="AS513" s="508"/>
      <c r="AT513" s="508"/>
      <c r="AU513" s="508"/>
      <c r="AV513" s="508"/>
      <c r="AW513" s="508"/>
      <c r="AX513" s="508"/>
      <c r="AY513" s="508"/>
      <c r="AZ513" s="508"/>
      <c r="BA513" s="508"/>
      <c r="BB513" s="508"/>
      <c r="BC513" s="508"/>
      <c r="BD513" s="508"/>
      <c r="BE513" s="508"/>
      <c r="BF513" s="508"/>
      <c r="BG513" s="508"/>
      <c r="BH513" s="508"/>
      <c r="BI513" s="508"/>
      <c r="BJ513" s="508"/>
    </row>
    <row r="514" spans="4:62" s="224" customFormat="1" ht="35.25" customHeight="1" x14ac:dyDescent="0.25">
      <c r="D514" s="509" t="s">
        <v>356</v>
      </c>
      <c r="E514" s="509"/>
      <c r="F514" s="509"/>
      <c r="G514" s="509"/>
      <c r="H514" s="509"/>
      <c r="I514" s="509"/>
      <c r="J514" s="509"/>
      <c r="K514" s="509"/>
      <c r="L514" s="509"/>
      <c r="M514" s="509"/>
      <c r="N514" s="509"/>
      <c r="O514" s="509"/>
      <c r="P514" s="509"/>
      <c r="Q514" s="509"/>
      <c r="R514" s="509"/>
      <c r="S514" s="509"/>
      <c r="T514" s="509"/>
      <c r="U514" s="509"/>
      <c r="V514" s="509"/>
      <c r="W514" s="509"/>
      <c r="X514" s="509"/>
      <c r="Y514" s="509"/>
      <c r="Z514" s="509" t="s">
        <v>357</v>
      </c>
      <c r="AA514" s="509"/>
      <c r="AB514" s="509"/>
      <c r="AC514" s="509"/>
      <c r="AD514" s="509"/>
      <c r="AE514" s="509"/>
      <c r="AF514" s="509"/>
      <c r="AG514" s="509"/>
      <c r="AH514" s="509"/>
      <c r="AI514" s="509"/>
      <c r="AJ514" s="509"/>
      <c r="AK514" s="509"/>
      <c r="AL514" s="509"/>
      <c r="AM514" s="509"/>
      <c r="AN514" s="509"/>
      <c r="AO514" s="509"/>
      <c r="AP514" s="509"/>
      <c r="AQ514" s="509"/>
      <c r="AR514" s="509"/>
      <c r="AS514" s="509"/>
      <c r="AT514" s="509"/>
      <c r="AU514" s="509"/>
      <c r="AV514" s="509"/>
      <c r="AW514" s="509"/>
      <c r="AX514" s="509"/>
      <c r="AY514" s="509"/>
      <c r="AZ514" s="509"/>
      <c r="BA514" s="309"/>
      <c r="BB514" s="310"/>
      <c r="BC514" s="310"/>
      <c r="BD514" s="310"/>
      <c r="BE514" s="310"/>
      <c r="BF514" s="310"/>
      <c r="BG514" s="310"/>
      <c r="BH514" s="310"/>
      <c r="BI514" s="310"/>
      <c r="BJ514" s="311"/>
    </row>
    <row r="530" spans="1:66" ht="15.75" thickBot="1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O530" s="73"/>
      <c r="P530" s="72"/>
      <c r="Q530" s="72"/>
      <c r="R530" s="72"/>
      <c r="T530" s="74"/>
      <c r="U530" s="72"/>
      <c r="V530" s="72"/>
      <c r="W530" s="72"/>
      <c r="X530" s="72"/>
      <c r="Y530" s="72"/>
      <c r="Z530" s="72"/>
      <c r="AQ530" s="73" t="s">
        <v>358</v>
      </c>
    </row>
    <row r="531" spans="1:66" ht="26.25" customHeight="1" thickTop="1" x14ac:dyDescent="0.25">
      <c r="D531" s="159"/>
      <c r="E531" s="175"/>
      <c r="F531" s="175"/>
      <c r="G531" s="175"/>
      <c r="H531" s="175"/>
      <c r="I531" s="175"/>
      <c r="J531" s="175"/>
      <c r="K531" s="175"/>
      <c r="L531" s="175"/>
      <c r="M531" s="160"/>
      <c r="N531" s="413" t="s">
        <v>67</v>
      </c>
      <c r="O531" s="413"/>
      <c r="P531" s="413"/>
      <c r="Q531" s="413"/>
      <c r="R531" s="413"/>
      <c r="S531" s="413"/>
      <c r="T531" s="413"/>
      <c r="U531" s="413"/>
      <c r="V531" s="413"/>
      <c r="W531" s="413"/>
      <c r="X531" s="413"/>
      <c r="Y531" s="413"/>
      <c r="Z531" s="413"/>
      <c r="AA531" s="413"/>
      <c r="AB531" s="413"/>
      <c r="AC531" s="413"/>
      <c r="AD531" s="413"/>
      <c r="AE531" s="413"/>
      <c r="AF531" s="413"/>
      <c r="AG531" s="413"/>
      <c r="AH531" s="413"/>
      <c r="AI531" s="413"/>
      <c r="AJ531" s="413"/>
      <c r="AK531" s="414"/>
      <c r="AL531" s="374" t="s">
        <v>1</v>
      </c>
      <c r="AM531" s="429"/>
      <c r="AN531" s="429"/>
      <c r="AO531" s="429"/>
      <c r="AP531" s="429"/>
      <c r="AQ531" s="429"/>
      <c r="AR531" s="429"/>
      <c r="AS531" s="429"/>
      <c r="AT531" s="429"/>
      <c r="AU531" s="429"/>
      <c r="AV531" s="429"/>
      <c r="AW531" s="429"/>
      <c r="AX531" s="429"/>
      <c r="AY531" s="429"/>
      <c r="AZ531" s="429"/>
      <c r="BA531" s="429"/>
      <c r="BB531" s="429"/>
      <c r="BC531" s="429"/>
      <c r="BD531" s="429"/>
      <c r="BE531" s="429"/>
      <c r="BF531" s="429"/>
      <c r="BG531" s="429"/>
      <c r="BH531" s="429"/>
      <c r="BI531" s="429"/>
      <c r="BJ531" s="430"/>
    </row>
    <row r="532" spans="1:66" ht="15" customHeight="1" thickBot="1" x14ac:dyDescent="0.3">
      <c r="D532" s="161"/>
      <c r="E532" s="162" t="s">
        <v>68</v>
      </c>
      <c r="F532" s="176"/>
      <c r="G532" s="176"/>
      <c r="H532" s="176"/>
      <c r="I532" s="176"/>
      <c r="J532" s="176"/>
      <c r="K532" s="176"/>
      <c r="L532" s="176"/>
      <c r="M532" s="176"/>
      <c r="N532" s="176"/>
      <c r="O532" s="177"/>
      <c r="P532" s="166"/>
      <c r="Q532" s="176"/>
      <c r="R532" s="176"/>
      <c r="S532" s="166"/>
      <c r="T532" s="178"/>
      <c r="U532" s="178"/>
      <c r="V532" s="178"/>
      <c r="W532" s="178"/>
      <c r="X532" s="178"/>
      <c r="Y532" s="178"/>
      <c r="Z532" s="178"/>
      <c r="AA532" s="166"/>
      <c r="AB532" s="166"/>
      <c r="AC532" s="166"/>
      <c r="AD532" s="166"/>
      <c r="AE532" s="166"/>
      <c r="AF532" s="166"/>
      <c r="AG532" s="166"/>
      <c r="AH532" s="166"/>
      <c r="AI532" s="166"/>
      <c r="AJ532" s="166"/>
      <c r="AK532" s="166"/>
      <c r="AL532" s="166"/>
      <c r="AM532" s="166"/>
      <c r="AN532" s="166"/>
      <c r="AO532" s="166"/>
      <c r="AP532" s="166"/>
      <c r="AQ532" s="166"/>
      <c r="AR532" s="166"/>
      <c r="AS532" s="166"/>
      <c r="AT532" s="166"/>
      <c r="AU532" s="166"/>
      <c r="AV532" s="166"/>
      <c r="AW532" s="179"/>
      <c r="AX532" s="179"/>
      <c r="AY532" s="375" t="s">
        <v>21</v>
      </c>
      <c r="AZ532" s="515"/>
      <c r="BA532" s="515"/>
      <c r="BB532" s="515"/>
      <c r="BC532" s="515"/>
      <c r="BD532" s="515"/>
      <c r="BE532" s="515"/>
      <c r="BF532" s="515"/>
      <c r="BG532" s="515"/>
      <c r="BH532" s="515"/>
      <c r="BI532" s="515"/>
      <c r="BJ532" s="516"/>
    </row>
    <row r="533" spans="1:66" ht="15.75" thickTop="1" x14ac:dyDescent="0.25"/>
    <row r="535" spans="1:66" ht="15" customHeight="1" x14ac:dyDescent="0.25">
      <c r="B535" s="225"/>
      <c r="C535" s="225"/>
      <c r="D535" s="517" t="s">
        <v>199</v>
      </c>
      <c r="E535" s="517"/>
      <c r="F535" s="517"/>
      <c r="G535" s="517"/>
      <c r="H535" s="517"/>
      <c r="I535" s="517"/>
      <c r="J535" s="517"/>
      <c r="K535" s="517"/>
      <c r="L535" s="517"/>
      <c r="M535" s="517"/>
      <c r="N535" s="517"/>
      <c r="O535" s="517"/>
      <c r="P535" s="517"/>
      <c r="Q535" s="517"/>
      <c r="R535" s="517"/>
      <c r="S535" s="517"/>
      <c r="T535" s="517"/>
      <c r="U535" s="517"/>
      <c r="V535" s="517"/>
      <c r="W535" s="517"/>
      <c r="X535" s="517"/>
      <c r="Y535" s="517"/>
      <c r="Z535" s="517"/>
      <c r="AA535" s="517"/>
      <c r="AB535" s="517"/>
      <c r="AC535" s="517"/>
      <c r="AD535" s="517"/>
      <c r="AE535" s="517"/>
      <c r="AF535" s="517"/>
      <c r="AG535" s="517"/>
      <c r="AH535" s="517"/>
      <c r="AI535" s="517"/>
      <c r="AJ535" s="517"/>
      <c r="AK535" s="517"/>
      <c r="AL535" s="517"/>
      <c r="AM535" s="517"/>
      <c r="AN535" s="517"/>
      <c r="AO535" s="517"/>
      <c r="AP535" s="517"/>
      <c r="AQ535" s="517"/>
      <c r="AR535" s="517"/>
      <c r="AS535" s="517"/>
      <c r="AT535" s="517"/>
      <c r="AU535" s="517"/>
      <c r="AV535" s="517"/>
      <c r="AW535" s="517"/>
      <c r="AX535" s="517"/>
      <c r="AY535" s="517"/>
      <c r="AZ535" s="517"/>
      <c r="BA535" s="517"/>
      <c r="BB535" s="517"/>
      <c r="BC535" s="517"/>
      <c r="BD535" s="517"/>
      <c r="BE535" s="517"/>
      <c r="BF535" s="517"/>
      <c r="BG535" s="517"/>
      <c r="BH535" s="517"/>
      <c r="BI535" s="517"/>
      <c r="BJ535" s="517"/>
      <c r="BK535" s="225"/>
      <c r="BL535" s="225"/>
      <c r="BM535" s="225"/>
      <c r="BN535" s="225"/>
    </row>
    <row r="537" spans="1:66" ht="18" x14ac:dyDescent="0.25">
      <c r="E537" s="19" t="s">
        <v>2</v>
      </c>
      <c r="AM537" s="168"/>
      <c r="AN537" s="168"/>
      <c r="AO537" s="168"/>
      <c r="AP537" s="168"/>
      <c r="AQ537" s="101" t="s">
        <v>359</v>
      </c>
      <c r="AR537" s="168"/>
      <c r="AS537" s="168"/>
      <c r="AT537" s="168"/>
      <c r="AU537" s="168"/>
      <c r="AV537" s="168"/>
      <c r="AW537" s="168"/>
      <c r="AX537" s="168"/>
      <c r="AY537" s="168"/>
      <c r="AZ537" s="168"/>
      <c r="BA537" s="168"/>
      <c r="BB537" s="168"/>
      <c r="BC537" s="168"/>
      <c r="BD537" s="168"/>
      <c r="BE537" s="168"/>
      <c r="BF537" s="168"/>
      <c r="BG537" s="168"/>
      <c r="BH537" s="168"/>
      <c r="BI537" s="168"/>
    </row>
    <row r="538" spans="1:66" x14ac:dyDescent="0.25">
      <c r="E538" s="19" t="s">
        <v>5</v>
      </c>
      <c r="AL538" s="483" t="str">
        <f>Требования!$X$12</f>
        <v>S15301060124</v>
      </c>
      <c r="AM538" s="483"/>
      <c r="AN538" s="483"/>
      <c r="AO538" s="483"/>
      <c r="AP538" s="483"/>
      <c r="AQ538" s="346"/>
      <c r="AR538" s="483"/>
      <c r="AS538" s="483"/>
      <c r="AT538" s="483"/>
      <c r="AU538" s="483"/>
      <c r="AV538" s="483"/>
      <c r="AW538" s="483"/>
      <c r="AX538" s="483"/>
      <c r="AY538" s="483"/>
      <c r="AZ538" s="483"/>
      <c r="BA538" s="483"/>
      <c r="BB538" s="483"/>
      <c r="BC538" s="483"/>
      <c r="BD538" s="483"/>
      <c r="BE538" s="483"/>
      <c r="BF538" s="483"/>
      <c r="BG538" s="483"/>
      <c r="BH538" s="483"/>
      <c r="BI538" s="483"/>
    </row>
    <row r="539" spans="1:66" x14ac:dyDescent="0.25">
      <c r="E539" s="19" t="s">
        <v>6</v>
      </c>
      <c r="AL539" s="240">
        <v>45258.311111111114</v>
      </c>
      <c r="AM539" s="240"/>
      <c r="AN539" s="240"/>
      <c r="AO539" s="240"/>
      <c r="AP539" s="240"/>
      <c r="AQ539" s="240"/>
      <c r="AR539" s="249" t="str">
        <f>Требования!$X$4</f>
        <v>06.01.2024</v>
      </c>
      <c r="AT539" s="240"/>
      <c r="AU539" s="240"/>
      <c r="AV539" s="240"/>
      <c r="AW539" s="240"/>
      <c r="AX539" s="240"/>
      <c r="AY539" s="240"/>
      <c r="AZ539" s="280" t="str">
        <f>IF(VALUE('Лист для заполнения'!$AH$7)&lt;10,'Лист для заполнения'!$AH$7&amp;" : "&amp;'Лист для заполнения'!$AS$7,'Лист для заполнения'!$AH$7&amp;" : "&amp;'Лист для заполнения'!$AS$7)</f>
        <v>07 : 34</v>
      </c>
      <c r="BA539" s="240"/>
      <c r="BB539" s="247"/>
      <c r="BC539" s="249"/>
      <c r="BD539" s="240"/>
      <c r="BE539" s="240"/>
      <c r="BF539" s="240"/>
      <c r="BG539" s="240"/>
      <c r="BH539" s="240"/>
      <c r="BI539" s="240"/>
    </row>
    <row r="540" spans="1:66" x14ac:dyDescent="0.25">
      <c r="E540" s="19" t="s">
        <v>129</v>
      </c>
      <c r="AL540" s="483">
        <f>$AI$52</f>
        <v>3501</v>
      </c>
      <c r="AM540" s="483"/>
      <c r="AN540" s="483"/>
      <c r="AO540" s="483"/>
      <c r="AP540" s="483"/>
      <c r="AQ540" s="483"/>
      <c r="AR540" s="483"/>
      <c r="AS540" s="483"/>
      <c r="AT540" s="483"/>
      <c r="AU540" s="483"/>
      <c r="AV540" s="483"/>
      <c r="AW540" s="483"/>
      <c r="AX540" s="483"/>
      <c r="AY540" s="483"/>
      <c r="AZ540" s="483"/>
      <c r="BA540" s="483"/>
      <c r="BB540" s="483"/>
      <c r="BC540" s="483"/>
      <c r="BD540" s="483"/>
      <c r="BE540" s="483"/>
      <c r="BF540" s="483"/>
      <c r="BG540" s="483"/>
      <c r="BH540" s="483"/>
      <c r="BI540" s="483"/>
    </row>
    <row r="541" spans="1:66" x14ac:dyDescent="0.25">
      <c r="E541" s="19" t="s">
        <v>360</v>
      </c>
      <c r="AL541" s="483">
        <f>$AL$540</f>
        <v>3501</v>
      </c>
      <c r="AM541" s="483"/>
      <c r="AN541" s="483"/>
      <c r="AO541" s="483"/>
      <c r="AP541" s="483"/>
      <c r="AQ541" s="483"/>
      <c r="AR541" s="483"/>
      <c r="AS541" s="483"/>
      <c r="AT541" s="483"/>
      <c r="AU541" s="483"/>
      <c r="AV541" s="483"/>
      <c r="AW541" s="483"/>
      <c r="AX541" s="483"/>
      <c r="AY541" s="483"/>
      <c r="AZ541" s="483"/>
      <c r="BA541" s="483"/>
      <c r="BB541" s="483"/>
      <c r="BC541" s="483"/>
      <c r="BD541" s="483"/>
      <c r="BE541" s="483"/>
      <c r="BF541" s="483"/>
      <c r="BG541" s="483"/>
      <c r="BH541" s="483"/>
      <c r="BI541" s="483"/>
    </row>
    <row r="543" spans="1:66" x14ac:dyDescent="0.25">
      <c r="E543" s="19" t="s">
        <v>361</v>
      </c>
      <c r="AW543" s="514" t="s">
        <v>362</v>
      </c>
      <c r="AX543" s="420"/>
      <c r="AY543" s="420"/>
      <c r="AZ543" s="420"/>
      <c r="BA543" s="420"/>
      <c r="BB543" s="420"/>
      <c r="BC543" s="420"/>
      <c r="BD543" s="514" t="s">
        <v>363</v>
      </c>
      <c r="BE543" s="514"/>
      <c r="BF543" s="514"/>
      <c r="BG543" s="514"/>
      <c r="BH543" s="514"/>
      <c r="BI543" s="514"/>
    </row>
    <row r="544" spans="1:66" x14ac:dyDescent="0.25">
      <c r="E544" s="19" t="s">
        <v>364</v>
      </c>
      <c r="AW544" s="514" t="s">
        <v>362</v>
      </c>
      <c r="AX544" s="420"/>
      <c r="AY544" s="420"/>
      <c r="AZ544" s="420"/>
      <c r="BA544" s="420"/>
      <c r="BB544" s="420"/>
      <c r="BC544" s="420"/>
      <c r="BD544" s="514" t="s">
        <v>363</v>
      </c>
      <c r="BE544" s="514"/>
      <c r="BF544" s="514"/>
      <c r="BG544" s="514"/>
      <c r="BH544" s="514"/>
      <c r="BI544" s="514"/>
    </row>
    <row r="545" spans="5:61" x14ac:dyDescent="0.25">
      <c r="E545" s="19" t="s">
        <v>365</v>
      </c>
      <c r="AW545" s="514" t="s">
        <v>362</v>
      </c>
      <c r="AX545" s="420"/>
      <c r="AY545" s="420"/>
      <c r="AZ545" s="420"/>
      <c r="BA545" s="420"/>
      <c r="BB545" s="420"/>
      <c r="BC545" s="420"/>
      <c r="BD545" s="514" t="s">
        <v>363</v>
      </c>
      <c r="BE545" s="514"/>
      <c r="BF545" s="514"/>
      <c r="BG545" s="514"/>
      <c r="BH545" s="514"/>
      <c r="BI545" s="514"/>
    </row>
    <row r="546" spans="5:61" ht="15.75" x14ac:dyDescent="0.25">
      <c r="E546" s="191" t="s">
        <v>366</v>
      </c>
    </row>
    <row r="547" spans="5:61" x14ac:dyDescent="0.25">
      <c r="E547" s="190"/>
      <c r="F547" s="190"/>
      <c r="G547" s="190"/>
      <c r="H547" s="190"/>
      <c r="I547" s="190"/>
      <c r="J547" s="190"/>
      <c r="K547" s="190"/>
      <c r="L547" s="190"/>
      <c r="M547" s="190"/>
      <c r="N547" s="190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  <c r="AA547" s="190"/>
      <c r="AB547" s="190"/>
      <c r="AC547" s="190"/>
      <c r="AD547" s="190"/>
      <c r="AE547" s="190"/>
      <c r="AF547" s="190"/>
      <c r="AG547" s="190"/>
      <c r="AH547" s="190"/>
      <c r="AI547" s="190"/>
      <c r="AJ547" s="190"/>
      <c r="AK547" s="190"/>
      <c r="AL547" s="190"/>
      <c r="AM547" s="190"/>
      <c r="AN547" s="190"/>
      <c r="AO547" s="190"/>
      <c r="AP547" s="190"/>
      <c r="AQ547" s="190"/>
      <c r="AR547" s="190"/>
      <c r="AS547" s="190"/>
      <c r="AT547" s="190"/>
      <c r="AU547" s="190"/>
      <c r="AV547" s="190"/>
      <c r="AW547" s="190"/>
      <c r="AX547" s="190"/>
      <c r="AY547" s="190"/>
      <c r="AZ547" s="190"/>
      <c r="BA547" s="190"/>
      <c r="BB547" s="190"/>
      <c r="BC547" s="190"/>
      <c r="BD547" s="190"/>
      <c r="BE547" s="190"/>
      <c r="BF547" s="190"/>
      <c r="BG547" s="190"/>
      <c r="BH547" s="190"/>
      <c r="BI547" s="190"/>
    </row>
    <row r="548" spans="5:61" x14ac:dyDescent="0.25"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  <c r="AA548" s="157"/>
      <c r="AB548" s="157"/>
      <c r="AC548" s="157"/>
      <c r="AD548" s="157"/>
      <c r="AE548" s="157"/>
      <c r="AF548" s="157"/>
      <c r="AG548" s="157"/>
      <c r="AH548" s="157"/>
      <c r="AI548" s="157"/>
      <c r="AJ548" s="157"/>
      <c r="AK548" s="157"/>
      <c r="AL548" s="157"/>
      <c r="AM548" s="157"/>
      <c r="AN548" s="157"/>
      <c r="AO548" s="157"/>
      <c r="AP548" s="157"/>
      <c r="AQ548" s="157"/>
      <c r="AR548" s="157"/>
      <c r="AS548" s="157"/>
      <c r="AT548" s="157"/>
      <c r="AU548" s="157"/>
      <c r="AV548" s="157"/>
      <c r="AW548" s="157"/>
      <c r="AX548" s="157"/>
      <c r="AY548" s="157"/>
      <c r="AZ548" s="157"/>
      <c r="BA548" s="157"/>
      <c r="BB548" s="157"/>
      <c r="BC548" s="157"/>
      <c r="BD548" s="157"/>
      <c r="BE548" s="157"/>
      <c r="BF548" s="157"/>
      <c r="BG548" s="157"/>
      <c r="BH548" s="157"/>
      <c r="BI548" s="190"/>
    </row>
    <row r="549" spans="5:61" x14ac:dyDescent="0.25"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/>
      <c r="AE549" s="157"/>
      <c r="AF549" s="157"/>
      <c r="AG549" s="157"/>
      <c r="AH549" s="157"/>
      <c r="AI549" s="157"/>
      <c r="AJ549" s="157"/>
      <c r="AK549" s="157"/>
      <c r="AL549" s="157"/>
      <c r="AM549" s="157"/>
      <c r="AN549" s="157"/>
      <c r="AO549" s="157"/>
      <c r="AP549" s="157"/>
      <c r="AQ549" s="157"/>
      <c r="AR549" s="157"/>
      <c r="AS549" s="157"/>
      <c r="AT549" s="157"/>
      <c r="AU549" s="157"/>
      <c r="AV549" s="157"/>
      <c r="AW549" s="157"/>
      <c r="AX549" s="157"/>
      <c r="AY549" s="157"/>
      <c r="AZ549" s="157"/>
      <c r="BA549" s="157"/>
      <c r="BB549" s="157"/>
      <c r="BC549" s="157"/>
      <c r="BD549" s="157"/>
      <c r="BE549" s="157"/>
      <c r="BF549" s="157"/>
      <c r="BG549" s="157"/>
      <c r="BH549" s="157"/>
      <c r="BI549" s="190"/>
    </row>
    <row r="550" spans="5:61" x14ac:dyDescent="0.25"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  <c r="AA550" s="157"/>
      <c r="AB550" s="157"/>
      <c r="AC550" s="157"/>
      <c r="AD550" s="157"/>
      <c r="AE550" s="157"/>
      <c r="AF550" s="157"/>
      <c r="AG550" s="157"/>
      <c r="AH550" s="157"/>
      <c r="AI550" s="157"/>
      <c r="AJ550" s="157"/>
      <c r="AK550" s="157"/>
      <c r="AL550" s="157"/>
      <c r="AM550" s="157"/>
      <c r="AN550" s="157"/>
      <c r="AO550" s="157"/>
      <c r="AP550" s="157"/>
      <c r="AQ550" s="157"/>
      <c r="AR550" s="157"/>
      <c r="AS550" s="157"/>
      <c r="AT550" s="157"/>
      <c r="AU550" s="157"/>
      <c r="AV550" s="157"/>
      <c r="AW550" s="157"/>
      <c r="AX550" s="157"/>
      <c r="AY550" s="157"/>
      <c r="AZ550" s="157"/>
      <c r="BA550" s="157"/>
      <c r="BB550" s="157"/>
      <c r="BC550" s="157"/>
      <c r="BD550" s="157"/>
      <c r="BE550" s="157"/>
      <c r="BF550" s="157"/>
      <c r="BG550" s="157"/>
      <c r="BH550" s="157"/>
      <c r="BI550" s="190"/>
    </row>
    <row r="553" spans="5:61" x14ac:dyDescent="0.25">
      <c r="E553" s="191" t="s">
        <v>367</v>
      </c>
      <c r="S553" s="346" t="str">
        <f>'Лист для заполнения'!$BE$25</f>
        <v>Афанасьева П.А.</v>
      </c>
      <c r="T553" s="346"/>
      <c r="U553" s="346"/>
      <c r="V553" s="346"/>
      <c r="W553" s="346"/>
      <c r="X553" s="346"/>
      <c r="Y553" s="346"/>
      <c r="Z553" s="346"/>
      <c r="AA553" s="346"/>
      <c r="AB553" s="346"/>
      <c r="AC553" s="346"/>
      <c r="AD553" s="346"/>
      <c r="AE553" s="150" t="s">
        <v>20</v>
      </c>
      <c r="AF553" s="190"/>
      <c r="AG553" s="190"/>
      <c r="AH553" s="190"/>
      <c r="AI553" s="190"/>
      <c r="AJ553" s="190"/>
      <c r="AK553" s="190"/>
      <c r="AL553" s="190"/>
      <c r="AM553" s="190"/>
      <c r="AN553" s="190"/>
      <c r="AQ553" s="226" t="s">
        <v>146</v>
      </c>
      <c r="AT553" s="8"/>
      <c r="AU553" s="71" t="s">
        <v>147</v>
      </c>
      <c r="AV553" s="319"/>
      <c r="AW553" s="319"/>
      <c r="AX553" s="24" t="s">
        <v>148</v>
      </c>
      <c r="AY553" s="346"/>
      <c r="AZ553" s="346"/>
      <c r="BA553" s="346"/>
      <c r="BB553" s="346"/>
      <c r="BC553" s="346"/>
      <c r="BD553" s="10" t="s">
        <v>149</v>
      </c>
      <c r="BE553" s="346"/>
      <c r="BF553" s="346"/>
      <c r="BG553" s="346"/>
      <c r="BH553" s="346"/>
      <c r="BI553" s="8" t="s">
        <v>150</v>
      </c>
    </row>
    <row r="554" spans="5:61" x14ac:dyDescent="0.25">
      <c r="W554" s="8"/>
      <c r="Y554" s="8"/>
      <c r="Z554" s="8"/>
      <c r="AA554" s="8"/>
      <c r="AB554" s="23" t="s">
        <v>19</v>
      </c>
    </row>
  </sheetData>
  <mergeCells count="569">
    <mergeCell ref="E449:AW449"/>
    <mergeCell ref="E494:AW494"/>
    <mergeCell ref="E422:O424"/>
    <mergeCell ref="P422:W424"/>
    <mergeCell ref="X422:AU424"/>
    <mergeCell ref="AV422:BI424"/>
    <mergeCell ref="X410:AU412"/>
    <mergeCell ref="X413:AU415"/>
    <mergeCell ref="X416:AU418"/>
    <mergeCell ref="D452:BJ452"/>
    <mergeCell ref="D453:BJ453"/>
    <mergeCell ref="AY449:BD449"/>
    <mergeCell ref="BF449:BG449"/>
    <mergeCell ref="D470:AJ470"/>
    <mergeCell ref="AK470:BB470"/>
    <mergeCell ref="BC470:BJ470"/>
    <mergeCell ref="D476:AJ476"/>
    <mergeCell ref="AK476:BB476"/>
    <mergeCell ref="BC476:BJ476"/>
    <mergeCell ref="D468:AJ468"/>
    <mergeCell ref="J456:P456"/>
    <mergeCell ref="BA456:BH456"/>
    <mergeCell ref="AY494:BJ494"/>
    <mergeCell ref="D479:AJ479"/>
    <mergeCell ref="BE231:BH231"/>
    <mergeCell ref="AY231:BC231"/>
    <mergeCell ref="AV231:AW231"/>
    <mergeCell ref="Y231:AI231"/>
    <mergeCell ref="D396:BJ396"/>
    <mergeCell ref="D397:BJ397"/>
    <mergeCell ref="J399:P399"/>
    <mergeCell ref="BA399:BH399"/>
    <mergeCell ref="X419:AU421"/>
    <mergeCell ref="N392:AK392"/>
    <mergeCell ref="AL392:BJ392"/>
    <mergeCell ref="AY393:BD393"/>
    <mergeCell ref="BF393:BG393"/>
    <mergeCell ref="J385:X385"/>
    <mergeCell ref="J386:X386"/>
    <mergeCell ref="AU386:BG386"/>
    <mergeCell ref="J388:X388"/>
    <mergeCell ref="J389:X389"/>
    <mergeCell ref="AU389:BG389"/>
    <mergeCell ref="F375:G375"/>
    <mergeCell ref="F376:G377"/>
    <mergeCell ref="F378:G379"/>
    <mergeCell ref="F380:G380"/>
    <mergeCell ref="F381:G381"/>
    <mergeCell ref="AW543:BC543"/>
    <mergeCell ref="BD543:BI543"/>
    <mergeCell ref="AW544:BC544"/>
    <mergeCell ref="BD544:BI544"/>
    <mergeCell ref="AW545:BC545"/>
    <mergeCell ref="BD545:BI545"/>
    <mergeCell ref="AY532:BJ532"/>
    <mergeCell ref="D535:BJ535"/>
    <mergeCell ref="AL538:BI538"/>
    <mergeCell ref="AL540:BI540"/>
    <mergeCell ref="AL541:BI541"/>
    <mergeCell ref="D504:Y504"/>
    <mergeCell ref="Z504:AZ504"/>
    <mergeCell ref="BA504:BJ504"/>
    <mergeCell ref="D505:Y505"/>
    <mergeCell ref="Z505:AZ505"/>
    <mergeCell ref="BA514:BJ514"/>
    <mergeCell ref="D506:Y506"/>
    <mergeCell ref="Z506:AZ506"/>
    <mergeCell ref="BA506:BJ506"/>
    <mergeCell ref="D507:Y507"/>
    <mergeCell ref="Z507:AZ507"/>
    <mergeCell ref="BA507:BJ507"/>
    <mergeCell ref="BA505:BJ505"/>
    <mergeCell ref="D502:Y502"/>
    <mergeCell ref="Z502:AZ502"/>
    <mergeCell ref="BA502:BJ502"/>
    <mergeCell ref="D503:Y503"/>
    <mergeCell ref="Z503:AZ503"/>
    <mergeCell ref="N531:AK531"/>
    <mergeCell ref="AL531:BJ531"/>
    <mergeCell ref="D511:Y511"/>
    <mergeCell ref="Z511:AZ511"/>
    <mergeCell ref="BA511:BJ511"/>
    <mergeCell ref="D512:Y512"/>
    <mergeCell ref="Z512:AZ512"/>
    <mergeCell ref="BA512:BJ512"/>
    <mergeCell ref="D508:Y508"/>
    <mergeCell ref="Z508:AZ508"/>
    <mergeCell ref="BA508:BJ508"/>
    <mergeCell ref="D509:BJ509"/>
    <mergeCell ref="D510:Y510"/>
    <mergeCell ref="Z510:AZ510"/>
    <mergeCell ref="BA510:BJ510"/>
    <mergeCell ref="D513:BJ513"/>
    <mergeCell ref="D514:Y514"/>
    <mergeCell ref="Z514:AZ514"/>
    <mergeCell ref="BA503:BJ503"/>
    <mergeCell ref="AK479:BB479"/>
    <mergeCell ref="BC479:BJ479"/>
    <mergeCell ref="D480:AJ480"/>
    <mergeCell ref="AK480:BB480"/>
    <mergeCell ref="BC480:BJ480"/>
    <mergeCell ref="D477:AJ477"/>
    <mergeCell ref="AK477:BB477"/>
    <mergeCell ref="BC477:BJ477"/>
    <mergeCell ref="D478:AJ478"/>
    <mergeCell ref="AK478:BB478"/>
    <mergeCell ref="BC478:BJ478"/>
    <mergeCell ref="D497:BJ497"/>
    <mergeCell ref="D499:Y499"/>
    <mergeCell ref="Z499:AZ499"/>
    <mergeCell ref="BA499:BJ499"/>
    <mergeCell ref="D500:BJ500"/>
    <mergeCell ref="D501:Y501"/>
    <mergeCell ref="Z501:AZ501"/>
    <mergeCell ref="BA501:BJ501"/>
    <mergeCell ref="D481:AJ481"/>
    <mergeCell ref="AK481:BB481"/>
    <mergeCell ref="BC481:BJ481"/>
    <mergeCell ref="AL493:BJ493"/>
    <mergeCell ref="AK468:BB468"/>
    <mergeCell ref="BC468:BJ468"/>
    <mergeCell ref="D469:AJ469"/>
    <mergeCell ref="AK469:BB469"/>
    <mergeCell ref="BC469:BJ469"/>
    <mergeCell ref="D466:AJ466"/>
    <mergeCell ref="AK466:BB466"/>
    <mergeCell ref="BC466:BJ466"/>
    <mergeCell ref="D467:AJ467"/>
    <mergeCell ref="AK467:BB467"/>
    <mergeCell ref="BC467:BJ467"/>
    <mergeCell ref="D464:AJ464"/>
    <mergeCell ref="AK464:BB464"/>
    <mergeCell ref="BC464:BJ464"/>
    <mergeCell ref="D465:AJ465"/>
    <mergeCell ref="AK465:BB465"/>
    <mergeCell ref="BC465:BJ465"/>
    <mergeCell ref="D462:AJ462"/>
    <mergeCell ref="AK462:BB462"/>
    <mergeCell ref="BC462:BJ462"/>
    <mergeCell ref="D463:AJ463"/>
    <mergeCell ref="AK463:BB463"/>
    <mergeCell ref="BC463:BJ463"/>
    <mergeCell ref="D460:AJ460"/>
    <mergeCell ref="AK460:BB460"/>
    <mergeCell ref="BC460:BJ460"/>
    <mergeCell ref="D461:AJ461"/>
    <mergeCell ref="AK461:BB461"/>
    <mergeCell ref="BC461:BJ461"/>
    <mergeCell ref="D459:AJ459"/>
    <mergeCell ref="AK459:BB459"/>
    <mergeCell ref="BC459:BJ459"/>
    <mergeCell ref="E404:O421"/>
    <mergeCell ref="P404:W421"/>
    <mergeCell ref="X404:AU406"/>
    <mergeCell ref="X407:AU409"/>
    <mergeCell ref="AV410:BB411"/>
    <mergeCell ref="BC410:BI412"/>
    <mergeCell ref="AV412:BB412"/>
    <mergeCell ref="AV416:BB417"/>
    <mergeCell ref="BC416:BI418"/>
    <mergeCell ref="AV418:BB418"/>
    <mergeCell ref="AV419:BB420"/>
    <mergeCell ref="BC419:BI421"/>
    <mergeCell ref="AV421:BB421"/>
    <mergeCell ref="F382:G382"/>
    <mergeCell ref="D353:BJ353"/>
    <mergeCell ref="D359:BJ359"/>
    <mergeCell ref="J371:X371"/>
    <mergeCell ref="J372:X372"/>
    <mergeCell ref="AU372:BG372"/>
    <mergeCell ref="F374:G374"/>
    <mergeCell ref="D342:BJ342"/>
    <mergeCell ref="D343:BJ343"/>
    <mergeCell ref="F347:G347"/>
    <mergeCell ref="F348:G348"/>
    <mergeCell ref="F349:G349"/>
    <mergeCell ref="F350:G351"/>
    <mergeCell ref="J345:P345"/>
    <mergeCell ref="BA345:BH345"/>
    <mergeCell ref="AT351:BH351"/>
    <mergeCell ref="AT350:BH350"/>
    <mergeCell ref="AT374:BH374"/>
    <mergeCell ref="O309:AB310"/>
    <mergeCell ref="O311:AB311"/>
    <mergeCell ref="AO311:BB311"/>
    <mergeCell ref="N338:AK338"/>
    <mergeCell ref="AL338:BJ338"/>
    <mergeCell ref="AY339:BD339"/>
    <mergeCell ref="BF339:BG339"/>
    <mergeCell ref="AT349:BH349"/>
    <mergeCell ref="AT348:BH348"/>
    <mergeCell ref="AT347:BH347"/>
    <mergeCell ref="E339:AW339"/>
    <mergeCell ref="O305:AB306"/>
    <mergeCell ref="O307:AB307"/>
    <mergeCell ref="AO307:BB307"/>
    <mergeCell ref="D300:G300"/>
    <mergeCell ref="H300:AF300"/>
    <mergeCell ref="AG300:AR300"/>
    <mergeCell ref="AS300:BJ300"/>
    <mergeCell ref="D301:G301"/>
    <mergeCell ref="H301:AF301"/>
    <mergeCell ref="AG301:AR301"/>
    <mergeCell ref="AS301:BJ301"/>
    <mergeCell ref="D302:G302"/>
    <mergeCell ref="H302:AF302"/>
    <mergeCell ref="AG302:AR302"/>
    <mergeCell ref="AS302:BJ302"/>
    <mergeCell ref="AG298:AR298"/>
    <mergeCell ref="AS298:BJ298"/>
    <mergeCell ref="D299:G299"/>
    <mergeCell ref="H299:AF299"/>
    <mergeCell ref="D290:BJ290"/>
    <mergeCell ref="D291:BJ291"/>
    <mergeCell ref="D292:BJ292"/>
    <mergeCell ref="E287:AW287"/>
    <mergeCell ref="N286:AK286"/>
    <mergeCell ref="AL286:BJ286"/>
    <mergeCell ref="AY287:BD287"/>
    <mergeCell ref="BF287:BG287"/>
    <mergeCell ref="BA294:BH294"/>
    <mergeCell ref="X294:AD294"/>
    <mergeCell ref="D296:G297"/>
    <mergeCell ref="H296:AF297"/>
    <mergeCell ref="AG296:AR297"/>
    <mergeCell ref="AS296:BJ296"/>
    <mergeCell ref="AS297:BJ297"/>
    <mergeCell ref="AG299:AR299"/>
    <mergeCell ref="AS299:BJ299"/>
    <mergeCell ref="D298:G298"/>
    <mergeCell ref="H298:AF298"/>
    <mergeCell ref="D223:X223"/>
    <mergeCell ref="Y223:AG223"/>
    <mergeCell ref="AZ223:BJ223"/>
    <mergeCell ref="D224:X224"/>
    <mergeCell ref="Y224:AG224"/>
    <mergeCell ref="AZ224:BJ224"/>
    <mergeCell ref="AT223:AY223"/>
    <mergeCell ref="AT224:AY224"/>
    <mergeCell ref="AH224:AS224"/>
    <mergeCell ref="AH223:AS223"/>
    <mergeCell ref="N236:AK236"/>
    <mergeCell ref="AL236:BJ236"/>
    <mergeCell ref="AY237:BD237"/>
    <mergeCell ref="BF237:BG237"/>
    <mergeCell ref="D240:BJ240"/>
    <mergeCell ref="AH258:AS258"/>
    <mergeCell ref="AH261:AS261"/>
    <mergeCell ref="AY247:BH247"/>
    <mergeCell ref="AZ249:BG249"/>
    <mergeCell ref="AY251:BH251"/>
    <mergeCell ref="AZ253:BG253"/>
    <mergeCell ref="E237:AW237"/>
    <mergeCell ref="D241:BJ241"/>
    <mergeCell ref="J244:P244"/>
    <mergeCell ref="BA244:BH244"/>
    <mergeCell ref="D221:X221"/>
    <mergeCell ref="Y221:AG221"/>
    <mergeCell ref="AZ221:BJ221"/>
    <mergeCell ref="D222:X222"/>
    <mergeCell ref="Y222:AG222"/>
    <mergeCell ref="AZ222:BJ222"/>
    <mergeCell ref="AT221:AY221"/>
    <mergeCell ref="AT222:AY222"/>
    <mergeCell ref="AH222:AS222"/>
    <mergeCell ref="AH221:AS221"/>
    <mergeCell ref="D219:X219"/>
    <mergeCell ref="Y219:AG219"/>
    <mergeCell ref="AZ219:BJ219"/>
    <mergeCell ref="D220:X220"/>
    <mergeCell ref="Y220:AG220"/>
    <mergeCell ref="AZ220:BJ220"/>
    <mergeCell ref="AT219:AY219"/>
    <mergeCell ref="AT220:AY220"/>
    <mergeCell ref="AH220:AS220"/>
    <mergeCell ref="AH219:AS219"/>
    <mergeCell ref="D217:X217"/>
    <mergeCell ref="Y217:AG217"/>
    <mergeCell ref="AZ217:BJ217"/>
    <mergeCell ref="D218:X218"/>
    <mergeCell ref="Y218:AG218"/>
    <mergeCell ref="AZ218:BJ218"/>
    <mergeCell ref="AT217:AY217"/>
    <mergeCell ref="AT218:AY218"/>
    <mergeCell ref="AH218:AS218"/>
    <mergeCell ref="AH217:AS217"/>
    <mergeCell ref="D215:X215"/>
    <mergeCell ref="Y215:AG215"/>
    <mergeCell ref="AZ215:BJ215"/>
    <mergeCell ref="D216:X216"/>
    <mergeCell ref="Y216:AG216"/>
    <mergeCell ref="AZ216:BJ216"/>
    <mergeCell ref="AT215:AY215"/>
    <mergeCell ref="AT216:AY216"/>
    <mergeCell ref="AH216:AS216"/>
    <mergeCell ref="AH215:AS215"/>
    <mergeCell ref="D213:X213"/>
    <mergeCell ref="Y213:AG213"/>
    <mergeCell ref="AZ213:BJ213"/>
    <mergeCell ref="D214:X214"/>
    <mergeCell ref="Y214:AG214"/>
    <mergeCell ref="AZ214:BJ214"/>
    <mergeCell ref="AT213:AY213"/>
    <mergeCell ref="AT214:AY214"/>
    <mergeCell ref="AH214:AS214"/>
    <mergeCell ref="AH213:AS213"/>
    <mergeCell ref="D210:X210"/>
    <mergeCell ref="Y210:AG210"/>
    <mergeCell ref="AZ210:BJ210"/>
    <mergeCell ref="AT210:AY210"/>
    <mergeCell ref="AH210:AS210"/>
    <mergeCell ref="D211:X211"/>
    <mergeCell ref="Y211:AG211"/>
    <mergeCell ref="AZ211:BJ211"/>
    <mergeCell ref="D212:X212"/>
    <mergeCell ref="Y212:AG212"/>
    <mergeCell ref="AZ212:BJ212"/>
    <mergeCell ref="AT211:AY211"/>
    <mergeCell ref="AT212:AY212"/>
    <mergeCell ref="AH212:AS212"/>
    <mergeCell ref="AH211:AS211"/>
    <mergeCell ref="D207:X207"/>
    <mergeCell ref="Y207:AG207"/>
    <mergeCell ref="AZ207:BJ207"/>
    <mergeCell ref="D208:X208"/>
    <mergeCell ref="Y208:AG208"/>
    <mergeCell ref="AZ208:BJ208"/>
    <mergeCell ref="D209:X209"/>
    <mergeCell ref="Y209:AG209"/>
    <mergeCell ref="AZ209:BJ209"/>
    <mergeCell ref="D203:BJ203"/>
    <mergeCell ref="D204:BJ204"/>
    <mergeCell ref="D206:X206"/>
    <mergeCell ref="Y206:AG206"/>
    <mergeCell ref="AZ206:BJ206"/>
    <mergeCell ref="AD176:AP176"/>
    <mergeCell ref="N199:AK199"/>
    <mergeCell ref="AL199:BJ199"/>
    <mergeCell ref="AY200:BD200"/>
    <mergeCell ref="BF200:BG200"/>
    <mergeCell ref="D202:BJ202"/>
    <mergeCell ref="E200:AW200"/>
    <mergeCell ref="Z163:AP163"/>
    <mergeCell ref="AQ163:BH163"/>
    <mergeCell ref="Z164:AP164"/>
    <mergeCell ref="AQ164:BH164"/>
    <mergeCell ref="F168:AP168"/>
    <mergeCell ref="AQ168:BH168"/>
    <mergeCell ref="D155:BJ155"/>
    <mergeCell ref="J158:P158"/>
    <mergeCell ref="F162:Y162"/>
    <mergeCell ref="Z162:AP162"/>
    <mergeCell ref="AQ162:BH162"/>
    <mergeCell ref="BA158:BH158"/>
    <mergeCell ref="F128:T128"/>
    <mergeCell ref="U128:AL128"/>
    <mergeCell ref="AM128:BH128"/>
    <mergeCell ref="N151:AK151"/>
    <mergeCell ref="AL151:BJ151"/>
    <mergeCell ref="AY152:BD152"/>
    <mergeCell ref="BF152:BG152"/>
    <mergeCell ref="F126:T126"/>
    <mergeCell ref="U126:AL126"/>
    <mergeCell ref="AM126:BH126"/>
    <mergeCell ref="F127:T127"/>
    <mergeCell ref="U127:AL127"/>
    <mergeCell ref="AM127:BH127"/>
    <mergeCell ref="E152:AW152"/>
    <mergeCell ref="F124:T124"/>
    <mergeCell ref="U124:AL124"/>
    <mergeCell ref="AM124:BH124"/>
    <mergeCell ref="F125:T125"/>
    <mergeCell ref="U125:AL125"/>
    <mergeCell ref="AM125:BH125"/>
    <mergeCell ref="F119:O119"/>
    <mergeCell ref="P119:Z119"/>
    <mergeCell ref="AA119:AL119"/>
    <mergeCell ref="AM119:AW119"/>
    <mergeCell ref="AX119:BH119"/>
    <mergeCell ref="F122:T123"/>
    <mergeCell ref="U122:BH122"/>
    <mergeCell ref="U123:AL123"/>
    <mergeCell ref="AM123:BH123"/>
    <mergeCell ref="F117:O117"/>
    <mergeCell ref="P117:Z117"/>
    <mergeCell ref="AA117:AL117"/>
    <mergeCell ref="AM117:AW117"/>
    <mergeCell ref="AX117:BH117"/>
    <mergeCell ref="F118:O118"/>
    <mergeCell ref="P118:Z118"/>
    <mergeCell ref="AA118:AL118"/>
    <mergeCell ref="AM118:AW118"/>
    <mergeCell ref="AX118:BH118"/>
    <mergeCell ref="A108:BL108"/>
    <mergeCell ref="A109:BL109"/>
    <mergeCell ref="F115:O116"/>
    <mergeCell ref="P115:AL115"/>
    <mergeCell ref="AM115:BH115"/>
    <mergeCell ref="P116:Z116"/>
    <mergeCell ref="AA116:AL116"/>
    <mergeCell ref="AM116:AW116"/>
    <mergeCell ref="AX116:BH116"/>
    <mergeCell ref="J112:Q112"/>
    <mergeCell ref="N103:AK103"/>
    <mergeCell ref="AL103:BJ103"/>
    <mergeCell ref="AY104:BD104"/>
    <mergeCell ref="BF104:BG104"/>
    <mergeCell ref="A107:BL107"/>
    <mergeCell ref="A55:BM55"/>
    <mergeCell ref="E58:AG59"/>
    <mergeCell ref="AH58:BJ59"/>
    <mergeCell ref="E62:AF65"/>
    <mergeCell ref="E71:AG74"/>
    <mergeCell ref="E77:AG79"/>
    <mergeCell ref="AY69:AZ69"/>
    <mergeCell ref="AH70:AJ70"/>
    <mergeCell ref="AV91:AW91"/>
    <mergeCell ref="AY91:BC91"/>
    <mergeCell ref="BE91:BH91"/>
    <mergeCell ref="AH67:AI67"/>
    <mergeCell ref="AY68:AZ68"/>
    <mergeCell ref="BB68:BC68"/>
    <mergeCell ref="AM91:AO91"/>
    <mergeCell ref="E104:AX104"/>
    <mergeCell ref="AJ69:AO69"/>
    <mergeCell ref="AY50:BD50"/>
    <mergeCell ref="BF50:BG50"/>
    <mergeCell ref="AI52:AM52"/>
    <mergeCell ref="AP52:AW52"/>
    <mergeCell ref="A53:BM53"/>
    <mergeCell ref="A54:BM54"/>
    <mergeCell ref="B42:BG42"/>
    <mergeCell ref="BI42:BJ42"/>
    <mergeCell ref="B43:BG43"/>
    <mergeCell ref="BI43:BJ43"/>
    <mergeCell ref="N49:AK49"/>
    <mergeCell ref="AL49:BJ49"/>
    <mergeCell ref="E50:AX50"/>
    <mergeCell ref="B39:BG39"/>
    <mergeCell ref="BI39:BJ39"/>
    <mergeCell ref="B40:BG40"/>
    <mergeCell ref="BI40:BJ40"/>
    <mergeCell ref="B41:BG41"/>
    <mergeCell ref="BI41:BJ41"/>
    <mergeCell ref="B33:BG33"/>
    <mergeCell ref="BI33:BJ33"/>
    <mergeCell ref="B34:BG34"/>
    <mergeCell ref="BI34:BJ34"/>
    <mergeCell ref="BI37:BJ37"/>
    <mergeCell ref="B38:BG38"/>
    <mergeCell ref="BI38:BJ38"/>
    <mergeCell ref="B30:BG30"/>
    <mergeCell ref="BI30:BJ30"/>
    <mergeCell ref="B31:BG31"/>
    <mergeCell ref="BI31:BJ31"/>
    <mergeCell ref="B32:BG32"/>
    <mergeCell ref="BI32:BJ32"/>
    <mergeCell ref="B27:BG27"/>
    <mergeCell ref="BI27:BJ27"/>
    <mergeCell ref="B28:BG28"/>
    <mergeCell ref="BI28:BJ28"/>
    <mergeCell ref="B29:BG29"/>
    <mergeCell ref="BI29:BJ29"/>
    <mergeCell ref="BI17:BJ17"/>
    <mergeCell ref="B18:C18"/>
    <mergeCell ref="D18:BG18"/>
    <mergeCell ref="BI18:BJ18"/>
    <mergeCell ref="A24:BG24"/>
    <mergeCell ref="BI24:BJ24"/>
    <mergeCell ref="B25:BG25"/>
    <mergeCell ref="BI25:BJ25"/>
    <mergeCell ref="B26:BG26"/>
    <mergeCell ref="BI26:BJ26"/>
    <mergeCell ref="B21:C21"/>
    <mergeCell ref="D21:BG21"/>
    <mergeCell ref="BI21:BJ21"/>
    <mergeCell ref="B22:C22"/>
    <mergeCell ref="D22:BG22"/>
    <mergeCell ref="BI22:BJ22"/>
    <mergeCell ref="B19:C19"/>
    <mergeCell ref="D19:BG19"/>
    <mergeCell ref="BI19:BJ19"/>
    <mergeCell ref="B20:C20"/>
    <mergeCell ref="D20:BG20"/>
    <mergeCell ref="BI20:BJ20"/>
    <mergeCell ref="B17:C17"/>
    <mergeCell ref="D17:BG17"/>
    <mergeCell ref="M2:AK2"/>
    <mergeCell ref="AL2:BJ2"/>
    <mergeCell ref="AY3:BD3"/>
    <mergeCell ref="BF3:BG3"/>
    <mergeCell ref="A6:BN6"/>
    <mergeCell ref="A7:BN7"/>
    <mergeCell ref="B15:C15"/>
    <mergeCell ref="D15:BG15"/>
    <mergeCell ref="BI15:BJ15"/>
    <mergeCell ref="B13:C13"/>
    <mergeCell ref="D13:BG13"/>
    <mergeCell ref="BI13:BJ13"/>
    <mergeCell ref="B14:C14"/>
    <mergeCell ref="D14:BG14"/>
    <mergeCell ref="BI14:BJ14"/>
    <mergeCell ref="D3:AX3"/>
    <mergeCell ref="A8:BN8"/>
    <mergeCell ref="BC9:BH9"/>
    <mergeCell ref="BI11:BJ11"/>
    <mergeCell ref="B12:C12"/>
    <mergeCell ref="D12:BG12"/>
    <mergeCell ref="BI12:BJ12"/>
    <mergeCell ref="L9:T9"/>
    <mergeCell ref="B16:C16"/>
    <mergeCell ref="D16:BG16"/>
    <mergeCell ref="BI16:BJ16"/>
    <mergeCell ref="AK472:AV472"/>
    <mergeCell ref="AK484:AV484"/>
    <mergeCell ref="AV413:BB414"/>
    <mergeCell ref="BC413:BI415"/>
    <mergeCell ref="AV415:BB415"/>
    <mergeCell ref="AH401:AI401"/>
    <mergeCell ref="BA401:BB401"/>
    <mergeCell ref="BC404:BI406"/>
    <mergeCell ref="AV404:BB405"/>
    <mergeCell ref="AV406:BB406"/>
    <mergeCell ref="AV407:BB408"/>
    <mergeCell ref="BC407:BI409"/>
    <mergeCell ref="AV409:BB409"/>
    <mergeCell ref="D454:BJ454"/>
    <mergeCell ref="E425:O427"/>
    <mergeCell ref="P425:W427"/>
    <mergeCell ref="X425:AU427"/>
    <mergeCell ref="AV425:BI427"/>
    <mergeCell ref="N448:AK448"/>
    <mergeCell ref="AL448:BJ448"/>
    <mergeCell ref="E403:O403"/>
    <mergeCell ref="P403:W403"/>
    <mergeCell ref="X403:AU403"/>
    <mergeCell ref="AV403:BI403"/>
    <mergeCell ref="AT375:BH375"/>
    <mergeCell ref="AT377:BH377"/>
    <mergeCell ref="AT379:BH379"/>
    <mergeCell ref="AT376:BH376"/>
    <mergeCell ref="AT378:BH378"/>
    <mergeCell ref="AT380:BH380"/>
    <mergeCell ref="AT381:BH381"/>
    <mergeCell ref="AT382:BH382"/>
    <mergeCell ref="AI431:AT431"/>
    <mergeCell ref="E393:AW393"/>
    <mergeCell ref="S553:AD553"/>
    <mergeCell ref="AC45:AN45"/>
    <mergeCell ref="AM36:AX36"/>
    <mergeCell ref="AQ169:BH169"/>
    <mergeCell ref="AQ170:BH170"/>
    <mergeCell ref="AQ171:BH171"/>
    <mergeCell ref="AQ172:BH172"/>
    <mergeCell ref="AT206:AY206"/>
    <mergeCell ref="AT207:AY207"/>
    <mergeCell ref="AT208:AY208"/>
    <mergeCell ref="AT209:AY209"/>
    <mergeCell ref="AH209:AS209"/>
    <mergeCell ref="AH208:AS208"/>
    <mergeCell ref="AH207:AS207"/>
    <mergeCell ref="AH206:AS206"/>
    <mergeCell ref="AV553:AW553"/>
    <mergeCell ref="AN86:AZ86"/>
    <mergeCell ref="AD134:AP134"/>
    <mergeCell ref="AI91:AK91"/>
    <mergeCell ref="AY553:BC553"/>
    <mergeCell ref="BE553:BH553"/>
    <mergeCell ref="N493:AK493"/>
  </mergeCells>
  <conditionalFormatting sqref="D302:BJ302">
    <cfRule type="expression" dxfId="3" priority="1">
      <formula>AND($H$302="",$H$301&lt;&gt;"")</formula>
    </cfRule>
    <cfRule type="expression" dxfId="2" priority="4">
      <formula>AND($H$302="",$H$301="")</formula>
    </cfRule>
  </conditionalFormatting>
  <conditionalFormatting sqref="D301:BJ301">
    <cfRule type="expression" dxfId="1" priority="3">
      <formula>AND($H$301="",$H$300="")</formula>
    </cfRule>
  </conditionalFormatting>
  <conditionalFormatting sqref="D300:BJ300">
    <cfRule type="expression" dxfId="0" priority="2">
      <formula>AND($H$300="",$H$299&lt;&gt;"")</formula>
    </cfRule>
  </conditionalFormatting>
  <dataValidations disablePrompts="1" count="4">
    <dataValidation type="list" allowBlank="1" showInputMessage="1" showErrorMessage="1" sqref="I274:J277">
      <formula1>$AD$153:$AD$159</formula1>
    </dataValidation>
    <dataValidation type="list" allowBlank="1" showInputMessage="1" showErrorMessage="1" sqref="AB157 AB205">
      <formula1>$AG$153:$AG$156</formula1>
    </dataValidation>
    <dataValidation type="list" allowBlank="1" showInputMessage="1" showErrorMessage="1" sqref="AB158 AC244 AB345 AB399 AB456">
      <formula1>$AG$153:$AG$155</formula1>
    </dataValidation>
    <dataValidation type="list" allowBlank="1" showInputMessage="1" showErrorMessage="1" sqref="AB532 AB450 AB495">
      <formula1>$AI$153:$AI$156</formula1>
    </dataValidation>
  </dataValidations>
  <pageMargins left="0.60049019607843135" right="0" top="0" bottom="0.1181102362204724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3077" r:id="rId4">
          <objectPr defaultSize="0" autoPict="0" r:id="rId5">
            <anchor moveWithCells="1" sizeWithCells="1">
              <from>
                <xdr:col>52</xdr:col>
                <xdr:colOff>76200</xdr:colOff>
                <xdr:row>504</xdr:row>
                <xdr:rowOff>104775</xdr:rowOff>
              </from>
              <to>
                <xdr:col>59</xdr:col>
                <xdr:colOff>152400</xdr:colOff>
                <xdr:row>504</xdr:row>
                <xdr:rowOff>285750</xdr:rowOff>
              </to>
            </anchor>
          </objectPr>
        </oleObject>
      </mc:Choice>
      <mc:Fallback>
        <oleObject progId="PBrush" shapeId="3077" r:id="rId4"/>
      </mc:Fallback>
    </mc:AlternateContent>
    <mc:AlternateContent xmlns:mc="http://schemas.openxmlformats.org/markup-compatibility/2006">
      <mc:Choice Requires="x14">
        <oleObject progId="PBrush" shapeId="3078" r:id="rId6">
          <objectPr defaultSize="0" autoPict="0" r:id="rId7">
            <anchor moveWithCells="1" sizeWithCells="1">
              <from>
                <xdr:col>52</xdr:col>
                <xdr:colOff>85725</xdr:colOff>
                <xdr:row>505</xdr:row>
                <xdr:rowOff>104775</xdr:rowOff>
              </from>
              <to>
                <xdr:col>59</xdr:col>
                <xdr:colOff>161925</xdr:colOff>
                <xdr:row>505</xdr:row>
                <xdr:rowOff>285750</xdr:rowOff>
              </to>
            </anchor>
          </objectPr>
        </oleObject>
      </mc:Choice>
      <mc:Fallback>
        <oleObject progId="PBrush" shapeId="3078" r:id="rId6"/>
      </mc:Fallback>
    </mc:AlternateContent>
    <mc:AlternateContent xmlns:mc="http://schemas.openxmlformats.org/markup-compatibility/2006">
      <mc:Choice Requires="x14">
        <oleObject progId="PBrush" shapeId="3080" r:id="rId8">
          <objectPr defaultSize="0" autoPict="0" r:id="rId9">
            <anchor moveWithCells="1" sizeWithCells="1">
              <from>
                <xdr:col>52</xdr:col>
                <xdr:colOff>76200</xdr:colOff>
                <xdr:row>509</xdr:row>
                <xdr:rowOff>76200</xdr:rowOff>
              </from>
              <to>
                <xdr:col>59</xdr:col>
                <xdr:colOff>152400</xdr:colOff>
                <xdr:row>509</xdr:row>
                <xdr:rowOff>352425</xdr:rowOff>
              </to>
            </anchor>
          </objectPr>
        </oleObject>
      </mc:Choice>
      <mc:Fallback>
        <oleObject progId="PBrush" shapeId="3080" r:id="rId8"/>
      </mc:Fallback>
    </mc:AlternateContent>
    <mc:AlternateContent xmlns:mc="http://schemas.openxmlformats.org/markup-compatibility/2006">
      <mc:Choice Requires="x14">
        <oleObject progId="PBrush" shapeId="3081" r:id="rId10">
          <objectPr defaultSize="0" autoPict="0" r:id="rId11">
            <anchor moveWithCells="1" sizeWithCells="1">
              <from>
                <xdr:col>53</xdr:col>
                <xdr:colOff>9525</xdr:colOff>
                <xdr:row>510</xdr:row>
                <xdr:rowOff>47625</xdr:rowOff>
              </from>
              <to>
                <xdr:col>58</xdr:col>
                <xdr:colOff>19050</xdr:colOff>
                <xdr:row>510</xdr:row>
                <xdr:rowOff>323850</xdr:rowOff>
              </to>
            </anchor>
          </objectPr>
        </oleObject>
      </mc:Choice>
      <mc:Fallback>
        <oleObject progId="PBrush" shapeId="3081" r:id="rId10"/>
      </mc:Fallback>
    </mc:AlternateContent>
    <mc:AlternateContent xmlns:mc="http://schemas.openxmlformats.org/markup-compatibility/2006">
      <mc:Choice Requires="x14">
        <oleObject progId="PBrush" shapeId="3082" r:id="rId12">
          <objectPr defaultSize="0" autoPict="0" r:id="rId13">
            <anchor moveWithCells="1" sizeWithCells="1">
              <from>
                <xdr:col>52</xdr:col>
                <xdr:colOff>66675</xdr:colOff>
                <xdr:row>511</xdr:row>
                <xdr:rowOff>57150</xdr:rowOff>
              </from>
              <to>
                <xdr:col>59</xdr:col>
                <xdr:colOff>47625</xdr:colOff>
                <xdr:row>511</xdr:row>
                <xdr:rowOff>333375</xdr:rowOff>
              </to>
            </anchor>
          </objectPr>
        </oleObject>
      </mc:Choice>
      <mc:Fallback>
        <oleObject progId="PBrush" shapeId="3082" r:id="rId12"/>
      </mc:Fallback>
    </mc:AlternateContent>
    <mc:AlternateContent xmlns:mc="http://schemas.openxmlformats.org/markup-compatibility/2006">
      <mc:Choice Requires="x14">
        <oleObject progId="PBrush" shapeId="3083" r:id="rId14">
          <objectPr defaultSize="0" autoPict="0" r:id="rId15">
            <anchor moveWithCells="1" sizeWithCells="1">
              <from>
                <xdr:col>52</xdr:col>
                <xdr:colOff>95250</xdr:colOff>
                <xdr:row>513</xdr:row>
                <xdr:rowOff>57150</xdr:rowOff>
              </from>
              <to>
                <xdr:col>60</xdr:col>
                <xdr:colOff>76200</xdr:colOff>
                <xdr:row>513</xdr:row>
                <xdr:rowOff>333375</xdr:rowOff>
              </to>
            </anchor>
          </objectPr>
        </oleObject>
      </mc:Choice>
      <mc:Fallback>
        <oleObject progId="PBrush" shapeId="3083" r:id="rId14"/>
      </mc:Fallback>
    </mc:AlternateContent>
    <mc:AlternateContent xmlns:mc="http://schemas.openxmlformats.org/markup-compatibility/2006">
      <mc:Choice Requires="x14">
        <oleObject progId="PBrush" shapeId="3074" r:id="rId16">
          <objectPr defaultSize="0" autoPict="0" r:id="rId17">
            <anchor moveWithCells="1" sizeWithCells="1">
              <from>
                <xdr:col>55</xdr:col>
                <xdr:colOff>0</xdr:colOff>
                <xdr:row>501</xdr:row>
                <xdr:rowOff>28575</xdr:rowOff>
              </from>
              <to>
                <xdr:col>59</xdr:col>
                <xdr:colOff>85725</xdr:colOff>
                <xdr:row>501</xdr:row>
                <xdr:rowOff>428625</xdr:rowOff>
              </to>
            </anchor>
          </objectPr>
        </oleObject>
      </mc:Choice>
      <mc:Fallback>
        <oleObject progId="PBrush" shapeId="3074" r:id="rId16"/>
      </mc:Fallback>
    </mc:AlternateContent>
    <mc:AlternateContent xmlns:mc="http://schemas.openxmlformats.org/markup-compatibility/2006">
      <mc:Choice Requires="x14">
        <oleObject progId="PBrush" shapeId="3073" r:id="rId18">
          <objectPr defaultSize="0" autoPict="0" r:id="rId19">
            <anchor moveWithCells="1" sizeWithCells="1">
              <from>
                <xdr:col>52</xdr:col>
                <xdr:colOff>66675</xdr:colOff>
                <xdr:row>500</xdr:row>
                <xdr:rowOff>9525</xdr:rowOff>
              </from>
              <to>
                <xdr:col>59</xdr:col>
                <xdr:colOff>47625</xdr:colOff>
                <xdr:row>501</xdr:row>
                <xdr:rowOff>0</xdr:rowOff>
              </to>
            </anchor>
          </objectPr>
        </oleObject>
      </mc:Choice>
      <mc:Fallback>
        <oleObject progId="PBrush" shapeId="3073" r:id="rId18"/>
      </mc:Fallback>
    </mc:AlternateContent>
    <mc:AlternateContent xmlns:mc="http://schemas.openxmlformats.org/markup-compatibility/2006">
      <mc:Choice Requires="x14">
        <oleObject progId="PBrush" shapeId="3075" r:id="rId20">
          <objectPr defaultSize="0" autoPict="0" r:id="rId21">
            <anchor moveWithCells="1" sizeWithCells="1">
              <from>
                <xdr:col>54</xdr:col>
                <xdr:colOff>38100</xdr:colOff>
                <xdr:row>502</xdr:row>
                <xdr:rowOff>47625</xdr:rowOff>
              </from>
              <to>
                <xdr:col>59</xdr:col>
                <xdr:colOff>142875</xdr:colOff>
                <xdr:row>502</xdr:row>
                <xdr:rowOff>371475</xdr:rowOff>
              </to>
            </anchor>
          </objectPr>
        </oleObject>
      </mc:Choice>
      <mc:Fallback>
        <oleObject progId="PBrush" shapeId="3075" r:id="rId20"/>
      </mc:Fallback>
    </mc:AlternateContent>
    <mc:AlternateContent xmlns:mc="http://schemas.openxmlformats.org/markup-compatibility/2006">
      <mc:Choice Requires="x14">
        <oleObject progId="PBrush" shapeId="3076" r:id="rId22">
          <objectPr defaultSize="0" autoPict="0" r:id="rId23">
            <anchor moveWithCells="1" sizeWithCells="1">
              <from>
                <xdr:col>53</xdr:col>
                <xdr:colOff>57150</xdr:colOff>
                <xdr:row>503</xdr:row>
                <xdr:rowOff>9525</xdr:rowOff>
              </from>
              <to>
                <xdr:col>59</xdr:col>
                <xdr:colOff>0</xdr:colOff>
                <xdr:row>503</xdr:row>
                <xdr:rowOff>438150</xdr:rowOff>
              </to>
            </anchor>
          </objectPr>
        </oleObject>
      </mc:Choice>
      <mc:Fallback>
        <oleObject progId="PBrush" shapeId="3076" r:id="rId22"/>
      </mc:Fallback>
    </mc:AlternateContent>
    <mc:AlternateContent xmlns:mc="http://schemas.openxmlformats.org/markup-compatibility/2006">
      <mc:Choice Requires="x14">
        <oleObject progId="PBrush" shapeId="3079" r:id="rId24">
          <objectPr defaultSize="0" autoPict="0" r:id="rId25">
            <anchor moveWithCells="1" sizeWithCells="1">
              <from>
                <xdr:col>53</xdr:col>
                <xdr:colOff>95250</xdr:colOff>
                <xdr:row>506</xdr:row>
                <xdr:rowOff>57150</xdr:rowOff>
              </from>
              <to>
                <xdr:col>59</xdr:col>
                <xdr:colOff>28575</xdr:colOff>
                <xdr:row>506</xdr:row>
                <xdr:rowOff>381000</xdr:rowOff>
              </to>
            </anchor>
          </objectPr>
        </oleObject>
      </mc:Choice>
      <mc:Fallback>
        <oleObject progId="PBrush" shapeId="3079" r:id="rId2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AD63A"/>
  </sheetPr>
  <dimension ref="C1:CW188"/>
  <sheetViews>
    <sheetView view="pageLayout" zoomScaleNormal="100" workbookViewId="0">
      <selection activeCell="AP69" sqref="AP69:BO70"/>
    </sheetView>
  </sheetViews>
  <sheetFormatPr defaultColWidth="9.140625" defaultRowHeight="15" x14ac:dyDescent="0.25"/>
  <cols>
    <col min="1" max="55" width="1.140625" customWidth="1"/>
    <col min="56" max="56" width="0.28515625" customWidth="1"/>
    <col min="57" max="67" width="1.140625" customWidth="1"/>
    <col min="68" max="68" width="2.5703125" customWidth="1"/>
    <col min="69" max="84" width="1.140625" customWidth="1"/>
    <col min="85" max="85" width="2.28515625" customWidth="1"/>
    <col min="86" max="126" width="1.140625" customWidth="1"/>
  </cols>
  <sheetData>
    <row r="1" spans="3:101" ht="9.75" customHeight="1" x14ac:dyDescent="0.25">
      <c r="U1" s="281" t="s">
        <v>404</v>
      </c>
      <c r="V1" s="282"/>
      <c r="W1" s="282"/>
      <c r="X1" s="282"/>
      <c r="Y1" s="283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</row>
    <row r="2" spans="3:101" ht="6.95" customHeight="1" thickBot="1" x14ac:dyDescent="0.3"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276"/>
      <c r="BY2" s="276"/>
      <c r="BZ2" s="276"/>
      <c r="CA2" s="276"/>
      <c r="CB2" s="276"/>
      <c r="CC2" s="276"/>
      <c r="CD2" s="276"/>
      <c r="CE2" s="276"/>
      <c r="CF2" s="276"/>
      <c r="CG2" s="276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</row>
    <row r="3" spans="3:101" ht="6.95" customHeight="1" x14ac:dyDescent="0.25">
      <c r="C3" s="674" t="s">
        <v>5</v>
      </c>
      <c r="D3" s="674"/>
      <c r="E3" s="674"/>
      <c r="F3" s="674"/>
      <c r="G3" s="674"/>
      <c r="H3" s="674"/>
      <c r="I3" s="674"/>
      <c r="J3" s="671" t="str">
        <f>Требования!$X$12</f>
        <v>S15301060124</v>
      </c>
      <c r="K3" s="671"/>
      <c r="L3" s="671"/>
      <c r="M3" s="671"/>
      <c r="N3" s="671"/>
      <c r="O3" s="671"/>
      <c r="P3" s="671"/>
      <c r="Q3" s="671"/>
      <c r="R3" s="671"/>
      <c r="S3" s="671"/>
      <c r="BE3" s="651" t="s">
        <v>46</v>
      </c>
      <c r="BF3" s="651"/>
      <c r="BG3" s="651"/>
      <c r="BH3" s="651"/>
      <c r="BI3" s="651"/>
      <c r="BJ3" s="651"/>
      <c r="BK3" s="651"/>
      <c r="BL3" s="651"/>
      <c r="BM3" s="651"/>
      <c r="BN3" s="651"/>
      <c r="BO3" s="651"/>
      <c r="BP3" s="652"/>
      <c r="BQ3" s="667" t="s">
        <v>334</v>
      </c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</row>
    <row r="4" spans="3:101" ht="6.95" customHeight="1" thickBot="1" x14ac:dyDescent="0.3">
      <c r="C4" s="674"/>
      <c r="D4" s="674"/>
      <c r="E4" s="674"/>
      <c r="F4" s="674"/>
      <c r="G4" s="674"/>
      <c r="H4" s="674"/>
      <c r="I4" s="674"/>
      <c r="J4" s="671"/>
      <c r="K4" s="671"/>
      <c r="L4" s="671"/>
      <c r="M4" s="671"/>
      <c r="N4" s="671"/>
      <c r="O4" s="671"/>
      <c r="P4" s="671"/>
      <c r="Q4" s="671"/>
      <c r="R4" s="671"/>
      <c r="S4" s="671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E4" s="653"/>
      <c r="BF4" s="653"/>
      <c r="BG4" s="653"/>
      <c r="BH4" s="653"/>
      <c r="BI4" s="653"/>
      <c r="BJ4" s="653"/>
      <c r="BK4" s="653"/>
      <c r="BL4" s="653"/>
      <c r="BM4" s="653"/>
      <c r="BN4" s="653"/>
      <c r="BO4" s="653"/>
      <c r="BP4" s="654"/>
      <c r="BQ4" s="668"/>
      <c r="BR4" s="668"/>
      <c r="BS4" s="668"/>
      <c r="BT4" s="668"/>
      <c r="BU4" s="668"/>
      <c r="BV4" s="668"/>
      <c r="BW4" s="668"/>
      <c r="BX4" s="668"/>
      <c r="BY4" s="668"/>
      <c r="BZ4" s="668"/>
      <c r="CA4" s="668"/>
      <c r="CB4" s="668"/>
      <c r="CC4" s="668"/>
      <c r="CD4" s="668"/>
      <c r="CE4" s="668"/>
      <c r="CF4" s="668"/>
      <c r="CG4" s="668"/>
      <c r="CH4" s="8"/>
      <c r="CI4" s="8"/>
      <c r="CJ4" s="8"/>
    </row>
    <row r="5" spans="3:101" ht="6.95" customHeight="1" x14ac:dyDescent="0.25">
      <c r="C5" s="674" t="s">
        <v>49</v>
      </c>
      <c r="D5" s="674"/>
      <c r="E5" s="674"/>
      <c r="F5" s="674"/>
      <c r="G5" s="674"/>
      <c r="H5" s="674"/>
      <c r="I5" s="674"/>
      <c r="J5" s="560" t="str">
        <f>Требования!$X$4</f>
        <v>06.01.2024</v>
      </c>
      <c r="K5" s="560"/>
      <c r="L5" s="560"/>
      <c r="M5" s="560"/>
      <c r="N5" s="560"/>
      <c r="O5" s="560"/>
      <c r="P5" s="560"/>
      <c r="Q5" s="560"/>
      <c r="R5" s="560"/>
      <c r="S5" s="560"/>
      <c r="AF5" s="554" t="s">
        <v>397</v>
      </c>
      <c r="AG5" s="554"/>
      <c r="AH5" s="554"/>
      <c r="AI5" s="554"/>
      <c r="AJ5" s="554"/>
      <c r="AK5" s="554"/>
      <c r="AL5" s="554"/>
      <c r="AM5" s="554"/>
      <c r="AN5" s="554"/>
      <c r="AO5" s="554"/>
      <c r="AP5" s="554"/>
      <c r="AQ5" s="554"/>
      <c r="AR5" s="554"/>
      <c r="AS5" s="554"/>
      <c r="AT5" s="554"/>
      <c r="AU5" s="554"/>
      <c r="AV5" s="554"/>
      <c r="AW5" s="554"/>
      <c r="AX5" s="554"/>
      <c r="AY5" s="554"/>
      <c r="AZ5" s="554"/>
      <c r="BA5" s="554"/>
      <c r="BB5" s="554"/>
      <c r="BE5" s="665" t="s">
        <v>336</v>
      </c>
      <c r="BF5" s="665"/>
      <c r="BG5" s="665"/>
      <c r="BH5" s="665"/>
      <c r="BI5" s="665"/>
      <c r="BJ5" s="665"/>
      <c r="BK5" s="665"/>
      <c r="BL5" s="665"/>
      <c r="BM5" s="665"/>
      <c r="BN5" s="665"/>
      <c r="BO5" s="665"/>
      <c r="BP5" s="665"/>
      <c r="BQ5" s="665"/>
      <c r="BR5" s="665"/>
      <c r="BS5" s="665"/>
      <c r="BT5" s="665"/>
      <c r="BU5" s="665"/>
      <c r="BV5" s="665"/>
      <c r="BW5" s="665"/>
      <c r="BX5" s="665"/>
      <c r="BY5" s="665"/>
      <c r="BZ5" s="665"/>
      <c r="CA5" s="665"/>
      <c r="CB5" s="665"/>
      <c r="CC5" s="665"/>
      <c r="CD5" s="665"/>
      <c r="CE5" s="665"/>
      <c r="CF5" s="665"/>
      <c r="CG5" s="665"/>
      <c r="CH5" s="8"/>
      <c r="CI5" s="8"/>
      <c r="CJ5" s="8"/>
    </row>
    <row r="6" spans="3:101" ht="6.95" customHeight="1" thickBot="1" x14ac:dyDescent="0.3">
      <c r="C6" s="674"/>
      <c r="D6" s="674"/>
      <c r="E6" s="674"/>
      <c r="F6" s="674"/>
      <c r="G6" s="674"/>
      <c r="H6" s="674"/>
      <c r="I6" s="674"/>
      <c r="J6" s="560"/>
      <c r="K6" s="560"/>
      <c r="L6" s="560"/>
      <c r="M6" s="560"/>
      <c r="N6" s="560"/>
      <c r="O6" s="560"/>
      <c r="P6" s="560"/>
      <c r="Q6" s="560"/>
      <c r="R6" s="560"/>
      <c r="S6" s="560"/>
      <c r="AF6" s="555"/>
      <c r="AG6" s="555"/>
      <c r="AH6" s="555"/>
      <c r="AI6" s="555"/>
      <c r="AJ6" s="555"/>
      <c r="AK6" s="555"/>
      <c r="AL6" s="555"/>
      <c r="AM6" s="555"/>
      <c r="AN6" s="555"/>
      <c r="AO6" s="555"/>
      <c r="AP6" s="555"/>
      <c r="AQ6" s="555"/>
      <c r="AR6" s="555"/>
      <c r="AS6" s="555"/>
      <c r="AT6" s="555"/>
      <c r="AU6" s="555"/>
      <c r="AV6" s="555"/>
      <c r="AW6" s="555"/>
      <c r="AX6" s="555"/>
      <c r="AY6" s="555"/>
      <c r="AZ6" s="555"/>
      <c r="BA6" s="555"/>
      <c r="BB6" s="555"/>
      <c r="BE6" s="634"/>
      <c r="BF6" s="634"/>
      <c r="BG6" s="634"/>
      <c r="BH6" s="634"/>
      <c r="BI6" s="634"/>
      <c r="BJ6" s="634"/>
      <c r="BK6" s="634"/>
      <c r="BL6" s="634"/>
      <c r="BM6" s="634"/>
      <c r="BN6" s="634"/>
      <c r="BO6" s="634"/>
      <c r="BP6" s="634"/>
      <c r="BQ6" s="634"/>
      <c r="BR6" s="634"/>
      <c r="BS6" s="634"/>
      <c r="BT6" s="634"/>
      <c r="BU6" s="634"/>
      <c r="BV6" s="634"/>
      <c r="BW6" s="634"/>
      <c r="BX6" s="634"/>
      <c r="BY6" s="634"/>
      <c r="BZ6" s="634"/>
      <c r="CA6" s="634"/>
      <c r="CB6" s="634"/>
      <c r="CC6" s="634"/>
      <c r="CD6" s="634"/>
      <c r="CE6" s="634"/>
      <c r="CF6" s="634"/>
      <c r="CG6" s="634"/>
      <c r="CH6" s="8"/>
      <c r="CI6" s="8"/>
      <c r="CJ6" s="8"/>
    </row>
    <row r="7" spans="3:101" ht="6.95" customHeight="1" x14ac:dyDescent="0.25">
      <c r="C7" s="674" t="s">
        <v>383</v>
      </c>
      <c r="D7" s="674"/>
      <c r="E7" s="674"/>
      <c r="F7" s="674"/>
      <c r="G7" s="674"/>
      <c r="H7" s="674"/>
      <c r="I7" s="674"/>
      <c r="J7" s="674"/>
      <c r="K7" s="674"/>
      <c r="L7" s="674"/>
      <c r="M7" s="674"/>
      <c r="N7" s="672">
        <f>Требования!$X$6</f>
        <v>3772</v>
      </c>
      <c r="O7" s="672"/>
      <c r="P7" s="672"/>
      <c r="Q7" s="672"/>
      <c r="R7" s="672"/>
      <c r="S7" s="672"/>
      <c r="AH7" s="586" t="s">
        <v>412</v>
      </c>
      <c r="AI7" s="587"/>
      <c r="AJ7" s="587"/>
      <c r="AK7" s="588"/>
      <c r="AL7" s="595" t="s">
        <v>61</v>
      </c>
      <c r="AM7" s="595"/>
      <c r="AN7" s="595"/>
      <c r="AO7" s="595"/>
      <c r="AS7" s="586" t="s">
        <v>418</v>
      </c>
      <c r="AT7" s="587"/>
      <c r="AU7" s="587"/>
      <c r="AV7" s="588"/>
      <c r="AW7" s="595" t="s">
        <v>14</v>
      </c>
      <c r="AX7" s="595"/>
      <c r="AY7" s="595"/>
      <c r="AZ7" s="595"/>
      <c r="BE7" s="659" t="s">
        <v>388</v>
      </c>
      <c r="BF7" s="659"/>
      <c r="BG7" s="659"/>
      <c r="BH7" s="659"/>
      <c r="BI7" s="659"/>
      <c r="BJ7" s="659"/>
      <c r="BK7" s="659"/>
      <c r="BL7" s="659"/>
      <c r="BM7" s="659"/>
      <c r="BN7" s="659"/>
      <c r="BO7" s="659"/>
      <c r="BP7" s="660"/>
      <c r="BQ7" s="640" t="s">
        <v>338</v>
      </c>
      <c r="BR7" s="640"/>
      <c r="BS7" s="640"/>
      <c r="BT7" s="640"/>
      <c r="BU7" s="640"/>
      <c r="BV7" s="640"/>
      <c r="BW7" s="640"/>
      <c r="BX7" s="640"/>
      <c r="BY7" s="640"/>
      <c r="BZ7" s="640"/>
      <c r="CA7" s="640"/>
      <c r="CB7" s="640"/>
      <c r="CC7" s="640"/>
      <c r="CD7" s="640"/>
      <c r="CE7" s="640"/>
      <c r="CF7" s="640"/>
      <c r="CG7" s="640"/>
      <c r="CH7" s="8"/>
      <c r="CI7" s="8"/>
      <c r="CJ7" s="8"/>
    </row>
    <row r="8" spans="3:101" ht="6.95" customHeight="1" x14ac:dyDescent="0.25">
      <c r="C8" s="674"/>
      <c r="D8" s="674"/>
      <c r="E8" s="674"/>
      <c r="F8" s="674"/>
      <c r="G8" s="674"/>
      <c r="H8" s="674"/>
      <c r="I8" s="674"/>
      <c r="J8" s="674"/>
      <c r="K8" s="674"/>
      <c r="L8" s="674"/>
      <c r="M8" s="674"/>
      <c r="N8" s="672"/>
      <c r="O8" s="672"/>
      <c r="P8" s="672"/>
      <c r="Q8" s="672"/>
      <c r="R8" s="672"/>
      <c r="S8" s="672"/>
      <c r="AH8" s="589"/>
      <c r="AI8" s="590"/>
      <c r="AJ8" s="590"/>
      <c r="AK8" s="591"/>
      <c r="AL8" s="595"/>
      <c r="AM8" s="595"/>
      <c r="AN8" s="595"/>
      <c r="AO8" s="595"/>
      <c r="AS8" s="589"/>
      <c r="AT8" s="590"/>
      <c r="AU8" s="590"/>
      <c r="AV8" s="591"/>
      <c r="AW8" s="595"/>
      <c r="AX8" s="595"/>
      <c r="AY8" s="595"/>
      <c r="AZ8" s="595"/>
      <c r="BE8" s="661"/>
      <c r="BF8" s="661"/>
      <c r="BG8" s="661"/>
      <c r="BH8" s="661"/>
      <c r="BI8" s="661"/>
      <c r="BJ8" s="661"/>
      <c r="BK8" s="661"/>
      <c r="BL8" s="661"/>
      <c r="BM8" s="661"/>
      <c r="BN8" s="661"/>
      <c r="BO8" s="661"/>
      <c r="BP8" s="662"/>
      <c r="BQ8" s="640"/>
      <c r="BR8" s="640"/>
      <c r="BS8" s="640"/>
      <c r="BT8" s="640"/>
      <c r="BU8" s="640"/>
      <c r="BV8" s="640"/>
      <c r="BW8" s="640"/>
      <c r="BX8" s="640"/>
      <c r="BY8" s="640"/>
      <c r="BZ8" s="640"/>
      <c r="CA8" s="640"/>
      <c r="CB8" s="640"/>
      <c r="CC8" s="640"/>
      <c r="CD8" s="640"/>
      <c r="CE8" s="640"/>
      <c r="CF8" s="640"/>
      <c r="CG8" s="640"/>
      <c r="CH8" s="8"/>
      <c r="CI8" s="8"/>
      <c r="CJ8" s="8"/>
      <c r="CW8" s="250"/>
    </row>
    <row r="9" spans="3:101" ht="6.95" customHeight="1" x14ac:dyDescent="0.25">
      <c r="C9" s="674" t="s">
        <v>384</v>
      </c>
      <c r="D9" s="674"/>
      <c r="E9" s="674"/>
      <c r="F9" s="674"/>
      <c r="G9" s="674"/>
      <c r="H9" s="674"/>
      <c r="I9" s="674"/>
      <c r="J9" s="674"/>
      <c r="K9" s="674"/>
      <c r="L9" s="674"/>
      <c r="M9" s="674"/>
      <c r="N9" s="672">
        <f>ДОСЬЕ!$AI$52</f>
        <v>3501</v>
      </c>
      <c r="O9" s="672"/>
      <c r="P9" s="672"/>
      <c r="Q9" s="672"/>
      <c r="R9" s="672"/>
      <c r="S9" s="672"/>
      <c r="AH9" s="589"/>
      <c r="AI9" s="590"/>
      <c r="AJ9" s="590"/>
      <c r="AK9" s="591"/>
      <c r="AL9" s="595"/>
      <c r="AM9" s="595"/>
      <c r="AN9" s="595"/>
      <c r="AO9" s="595"/>
      <c r="AS9" s="589"/>
      <c r="AT9" s="590"/>
      <c r="AU9" s="590"/>
      <c r="AV9" s="591"/>
      <c r="AW9" s="595"/>
      <c r="AX9" s="595"/>
      <c r="AY9" s="595"/>
      <c r="AZ9" s="595"/>
      <c r="BE9" s="661" t="s">
        <v>343</v>
      </c>
      <c r="BF9" s="661"/>
      <c r="BG9" s="661"/>
      <c r="BH9" s="661"/>
      <c r="BI9" s="661"/>
      <c r="BJ9" s="661"/>
      <c r="BK9" s="661"/>
      <c r="BL9" s="661"/>
      <c r="BM9" s="661"/>
      <c r="BN9" s="661"/>
      <c r="BO9" s="661"/>
      <c r="BP9" s="662"/>
      <c r="BQ9" s="666" t="s">
        <v>377</v>
      </c>
      <c r="BR9" s="666"/>
      <c r="BS9" s="666"/>
      <c r="BT9" s="666"/>
      <c r="BU9" s="666"/>
      <c r="BV9" s="666"/>
      <c r="BW9" s="666"/>
      <c r="BX9" s="666"/>
      <c r="BY9" s="666"/>
      <c r="BZ9" s="666"/>
      <c r="CA9" s="666"/>
      <c r="CB9" s="666"/>
      <c r="CC9" s="666"/>
      <c r="CD9" s="666"/>
      <c r="CE9" s="666"/>
      <c r="CF9" s="666"/>
      <c r="CG9" s="666"/>
      <c r="CH9" s="8"/>
      <c r="CI9" s="8"/>
      <c r="CJ9" s="8"/>
    </row>
    <row r="10" spans="3:101" ht="6.95" customHeight="1" thickBot="1" x14ac:dyDescent="0.3">
      <c r="C10" s="674"/>
      <c r="D10" s="674"/>
      <c r="E10" s="674"/>
      <c r="F10" s="674"/>
      <c r="G10" s="674"/>
      <c r="H10" s="674"/>
      <c r="I10" s="674"/>
      <c r="J10" s="674"/>
      <c r="K10" s="674"/>
      <c r="L10" s="674"/>
      <c r="M10" s="674"/>
      <c r="N10" s="672"/>
      <c r="O10" s="672"/>
      <c r="P10" s="672"/>
      <c r="Q10" s="672"/>
      <c r="R10" s="672"/>
      <c r="S10" s="672"/>
      <c r="AH10" s="592"/>
      <c r="AI10" s="593"/>
      <c r="AJ10" s="593"/>
      <c r="AK10" s="594"/>
      <c r="AL10" s="595"/>
      <c r="AM10" s="595"/>
      <c r="AN10" s="595"/>
      <c r="AO10" s="595"/>
      <c r="AS10" s="592"/>
      <c r="AT10" s="593"/>
      <c r="AU10" s="593"/>
      <c r="AV10" s="594"/>
      <c r="AW10" s="595"/>
      <c r="AX10" s="595"/>
      <c r="AY10" s="595"/>
      <c r="AZ10" s="595"/>
      <c r="BE10" s="661"/>
      <c r="BF10" s="661"/>
      <c r="BG10" s="661"/>
      <c r="BH10" s="661"/>
      <c r="BI10" s="661"/>
      <c r="BJ10" s="661"/>
      <c r="BK10" s="661"/>
      <c r="BL10" s="661"/>
      <c r="BM10" s="661"/>
      <c r="BN10" s="661"/>
      <c r="BO10" s="661"/>
      <c r="BP10" s="662"/>
      <c r="BQ10" s="666"/>
      <c r="BR10" s="666"/>
      <c r="BS10" s="666"/>
      <c r="BT10" s="666"/>
      <c r="BU10" s="666"/>
      <c r="BV10" s="666"/>
      <c r="BW10" s="666"/>
      <c r="BX10" s="666"/>
      <c r="BY10" s="666"/>
      <c r="BZ10" s="666"/>
      <c r="CA10" s="666"/>
      <c r="CB10" s="666"/>
      <c r="CC10" s="666"/>
      <c r="CD10" s="666"/>
      <c r="CE10" s="666"/>
      <c r="CF10" s="666"/>
      <c r="CG10" s="666"/>
      <c r="CH10" s="8"/>
      <c r="CI10" s="8"/>
      <c r="CJ10" s="8"/>
      <c r="CW10" s="250"/>
    </row>
    <row r="11" spans="3:101" ht="6.95" customHeight="1" x14ac:dyDescent="0.25">
      <c r="C11" s="673" t="s">
        <v>129</v>
      </c>
      <c r="D11" s="673"/>
      <c r="E11" s="673"/>
      <c r="F11" s="673"/>
      <c r="G11" s="673"/>
      <c r="H11" s="673"/>
      <c r="I11" s="673"/>
      <c r="J11" s="673"/>
      <c r="K11" s="673"/>
      <c r="L11" s="673"/>
      <c r="M11" s="673"/>
      <c r="N11" s="675">
        <f>$N$9</f>
        <v>3501</v>
      </c>
      <c r="O11" s="675"/>
      <c r="P11" s="675"/>
      <c r="Q11" s="675"/>
      <c r="R11" s="675"/>
      <c r="S11" s="675"/>
      <c r="BE11" s="661" t="s">
        <v>387</v>
      </c>
      <c r="BF11" s="661"/>
      <c r="BG11" s="661"/>
      <c r="BH11" s="661"/>
      <c r="BI11" s="661"/>
      <c r="BJ11" s="661"/>
      <c r="BK11" s="661"/>
      <c r="BL11" s="661"/>
      <c r="BM11" s="661"/>
      <c r="BN11" s="661"/>
      <c r="BO11" s="661"/>
      <c r="BP11" s="662"/>
      <c r="BQ11" s="639" t="s">
        <v>378</v>
      </c>
      <c r="BR11" s="639"/>
      <c r="BS11" s="639"/>
      <c r="BT11" s="639"/>
      <c r="BU11" s="639"/>
      <c r="BV11" s="639"/>
      <c r="BW11" s="639"/>
      <c r="BX11" s="639"/>
      <c r="BY11" s="639"/>
      <c r="BZ11" s="639"/>
      <c r="CA11" s="639"/>
      <c r="CB11" s="639"/>
      <c r="CC11" s="639"/>
      <c r="CD11" s="639"/>
      <c r="CE11" s="639"/>
      <c r="CF11" s="639"/>
      <c r="CG11" s="639"/>
      <c r="CH11" s="8"/>
      <c r="CI11" s="8"/>
      <c r="CJ11" s="8"/>
      <c r="CW11" s="250"/>
    </row>
    <row r="12" spans="3:101" ht="6.95" customHeight="1" x14ac:dyDescent="0.25"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M12" s="673"/>
      <c r="N12" s="675"/>
      <c r="O12" s="675"/>
      <c r="P12" s="675"/>
      <c r="Q12" s="675"/>
      <c r="R12" s="675"/>
      <c r="S12" s="675"/>
      <c r="BE12" s="661"/>
      <c r="BF12" s="661"/>
      <c r="BG12" s="661"/>
      <c r="BH12" s="661"/>
      <c r="BI12" s="661"/>
      <c r="BJ12" s="661"/>
      <c r="BK12" s="661"/>
      <c r="BL12" s="661"/>
      <c r="BM12" s="661"/>
      <c r="BN12" s="661"/>
      <c r="BO12" s="661"/>
      <c r="BP12" s="662"/>
      <c r="BQ12" s="639"/>
      <c r="BR12" s="639"/>
      <c r="BS12" s="639"/>
      <c r="BT12" s="639"/>
      <c r="BU12" s="639"/>
      <c r="BV12" s="639"/>
      <c r="BW12" s="639"/>
      <c r="BX12" s="639"/>
      <c r="BY12" s="639"/>
      <c r="BZ12" s="639"/>
      <c r="CA12" s="639"/>
      <c r="CB12" s="639"/>
      <c r="CC12" s="639"/>
      <c r="CD12" s="639"/>
      <c r="CE12" s="639"/>
      <c r="CF12" s="639"/>
      <c r="CG12" s="639"/>
      <c r="CH12" s="8"/>
      <c r="CI12" s="8"/>
      <c r="CJ12" s="8"/>
      <c r="CW12" s="250"/>
    </row>
    <row r="13" spans="3:101" ht="6.95" customHeight="1" x14ac:dyDescent="0.25"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673"/>
      <c r="N13" s="675"/>
      <c r="O13" s="675"/>
      <c r="P13" s="675"/>
      <c r="Q13" s="675"/>
      <c r="R13" s="675"/>
      <c r="S13" s="675"/>
      <c r="BE13" s="661" t="s">
        <v>388</v>
      </c>
      <c r="BF13" s="661"/>
      <c r="BG13" s="661"/>
      <c r="BH13" s="661"/>
      <c r="BI13" s="661"/>
      <c r="BJ13" s="661"/>
      <c r="BK13" s="661"/>
      <c r="BL13" s="661"/>
      <c r="BM13" s="661"/>
      <c r="BN13" s="661"/>
      <c r="BO13" s="661"/>
      <c r="BP13" s="662"/>
      <c r="BQ13" s="640" t="s">
        <v>410</v>
      </c>
      <c r="BR13" s="640"/>
      <c r="BS13" s="640"/>
      <c r="BT13" s="640"/>
      <c r="BU13" s="640"/>
      <c r="BV13" s="640"/>
      <c r="BW13" s="640"/>
      <c r="BX13" s="640"/>
      <c r="BY13" s="640"/>
      <c r="BZ13" s="640"/>
      <c r="CA13" s="640"/>
      <c r="CB13" s="640"/>
      <c r="CC13" s="640"/>
      <c r="CD13" s="640"/>
      <c r="CE13" s="640"/>
      <c r="CF13" s="640"/>
      <c r="CG13" s="640"/>
      <c r="CH13" s="8"/>
      <c r="CI13" s="8"/>
      <c r="CJ13" s="8"/>
      <c r="CW13" s="250"/>
    </row>
    <row r="14" spans="3:101" ht="6.95" customHeight="1" x14ac:dyDescent="0.25"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 s="673"/>
      <c r="N14" s="675"/>
      <c r="O14" s="675"/>
      <c r="P14" s="675"/>
      <c r="Q14" s="675"/>
      <c r="R14" s="675"/>
      <c r="S14" s="675"/>
      <c r="BE14" s="661"/>
      <c r="BF14" s="661"/>
      <c r="BG14" s="661"/>
      <c r="BH14" s="661"/>
      <c r="BI14" s="661"/>
      <c r="BJ14" s="661"/>
      <c r="BK14" s="661"/>
      <c r="BL14" s="661"/>
      <c r="BM14" s="661"/>
      <c r="BN14" s="661"/>
      <c r="BO14" s="661"/>
      <c r="BP14" s="662"/>
      <c r="BQ14" s="640"/>
      <c r="BR14" s="640"/>
      <c r="BS14" s="640"/>
      <c r="BT14" s="640"/>
      <c r="BU14" s="640"/>
      <c r="BV14" s="640"/>
      <c r="BW14" s="640"/>
      <c r="BX14" s="640"/>
      <c r="BY14" s="640"/>
      <c r="BZ14" s="640"/>
      <c r="CA14" s="640"/>
      <c r="CB14" s="640"/>
      <c r="CC14" s="640"/>
      <c r="CD14" s="640"/>
      <c r="CE14" s="640"/>
      <c r="CF14" s="640"/>
      <c r="CG14" s="640"/>
      <c r="CH14" s="8"/>
      <c r="CI14" s="8"/>
      <c r="CJ14" s="8"/>
      <c r="CW14" s="250"/>
    </row>
    <row r="15" spans="3:101" ht="6.95" customHeight="1" x14ac:dyDescent="0.25">
      <c r="BE15" s="661" t="s">
        <v>344</v>
      </c>
      <c r="BF15" s="661"/>
      <c r="BG15" s="661"/>
      <c r="BH15" s="661"/>
      <c r="BI15" s="661"/>
      <c r="BJ15" s="661"/>
      <c r="BK15" s="661"/>
      <c r="BL15" s="661"/>
      <c r="BM15" s="661"/>
      <c r="BN15" s="661"/>
      <c r="BO15" s="661"/>
      <c r="BP15" s="662"/>
      <c r="BQ15" s="612" t="s">
        <v>345</v>
      </c>
      <c r="BR15" s="612"/>
      <c r="BS15" s="612"/>
      <c r="BT15" s="612"/>
      <c r="BU15" s="612"/>
      <c r="BV15" s="612"/>
      <c r="BW15" s="612"/>
      <c r="BX15" s="612"/>
      <c r="BY15" s="612"/>
      <c r="BZ15" s="612"/>
      <c r="CA15" s="612"/>
      <c r="CB15" s="612"/>
      <c r="CC15" s="612"/>
      <c r="CD15" s="612"/>
      <c r="CE15" s="612"/>
      <c r="CF15" s="612"/>
      <c r="CG15" s="612"/>
      <c r="CH15" s="8"/>
      <c r="CI15" s="8"/>
      <c r="CJ15" s="8"/>
      <c r="CW15" s="250"/>
    </row>
    <row r="16" spans="3:101" ht="6.95" customHeight="1" thickBot="1" x14ac:dyDescent="0.3"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6"/>
      <c r="BA16" s="276"/>
      <c r="BB16" s="276"/>
      <c r="BE16" s="663"/>
      <c r="BF16" s="663"/>
      <c r="BG16" s="663"/>
      <c r="BH16" s="663"/>
      <c r="BI16" s="663"/>
      <c r="BJ16" s="663"/>
      <c r="BK16" s="663"/>
      <c r="BL16" s="663"/>
      <c r="BM16" s="663"/>
      <c r="BN16" s="663"/>
      <c r="BO16" s="663"/>
      <c r="BP16" s="664"/>
      <c r="BQ16" s="636"/>
      <c r="BR16" s="636"/>
      <c r="BS16" s="636"/>
      <c r="BT16" s="636"/>
      <c r="BU16" s="636"/>
      <c r="BV16" s="636"/>
      <c r="BW16" s="636"/>
      <c r="BX16" s="636"/>
      <c r="BY16" s="636"/>
      <c r="BZ16" s="636"/>
      <c r="CA16" s="636"/>
      <c r="CB16" s="636"/>
      <c r="CC16" s="636"/>
      <c r="CD16" s="636"/>
      <c r="CE16" s="636"/>
      <c r="CF16" s="636"/>
      <c r="CG16" s="636"/>
      <c r="CH16" s="8"/>
      <c r="CI16" s="8"/>
      <c r="CJ16" s="8"/>
      <c r="CW16" s="250"/>
    </row>
    <row r="17" spans="3:101" ht="6.95" customHeight="1" x14ac:dyDescent="0.25">
      <c r="C17" s="669"/>
      <c r="D17" s="669"/>
      <c r="E17" s="669"/>
      <c r="F17" s="669"/>
      <c r="G17" s="669"/>
      <c r="H17" s="554" t="s">
        <v>162</v>
      </c>
      <c r="I17" s="554"/>
      <c r="J17" s="554"/>
      <c r="K17" s="554"/>
      <c r="L17" s="554"/>
      <c r="M17" s="554"/>
      <c r="N17" s="554"/>
      <c r="O17" s="554"/>
      <c r="P17" s="554"/>
      <c r="Q17" s="554"/>
      <c r="R17" s="554"/>
      <c r="S17" s="556"/>
      <c r="T17" s="554" t="s">
        <v>163</v>
      </c>
      <c r="U17" s="554"/>
      <c r="V17" s="554"/>
      <c r="W17" s="554"/>
      <c r="X17" s="554"/>
      <c r="Y17" s="554"/>
      <c r="Z17" s="554"/>
      <c r="AA17" s="554"/>
      <c r="AB17" s="554"/>
      <c r="AC17" s="554"/>
      <c r="AD17" s="554"/>
      <c r="AF17" s="554" t="s">
        <v>171</v>
      </c>
      <c r="AG17" s="554"/>
      <c r="AH17" s="554"/>
      <c r="AI17" s="554"/>
      <c r="AJ17" s="554"/>
      <c r="AK17" s="554"/>
      <c r="AL17" s="554"/>
      <c r="AM17" s="554"/>
      <c r="AN17" s="554"/>
      <c r="AO17" s="554"/>
      <c r="AP17" s="554"/>
      <c r="AQ17" s="554"/>
      <c r="AR17" s="554"/>
      <c r="AS17" s="554"/>
      <c r="AT17" s="554"/>
      <c r="AU17" s="554"/>
      <c r="AV17" s="554"/>
      <c r="AW17" s="554"/>
      <c r="AX17" s="554"/>
      <c r="AY17" s="554"/>
      <c r="AZ17" s="554"/>
      <c r="BA17" s="554"/>
      <c r="BB17" s="554"/>
      <c r="BE17" s="665" t="s">
        <v>350</v>
      </c>
      <c r="BF17" s="665"/>
      <c r="BG17" s="665"/>
      <c r="BH17" s="665"/>
      <c r="BI17" s="665"/>
      <c r="BJ17" s="665"/>
      <c r="BK17" s="665"/>
      <c r="BL17" s="665"/>
      <c r="BM17" s="665"/>
      <c r="BN17" s="665"/>
      <c r="BO17" s="665"/>
      <c r="BP17" s="665"/>
      <c r="BQ17" s="665"/>
      <c r="BR17" s="665"/>
      <c r="BS17" s="665"/>
      <c r="BT17" s="665"/>
      <c r="BU17" s="665"/>
      <c r="BV17" s="665"/>
      <c r="BW17" s="665"/>
      <c r="BX17" s="665"/>
      <c r="BY17" s="665"/>
      <c r="BZ17" s="665"/>
      <c r="CA17" s="665"/>
      <c r="CB17" s="665"/>
      <c r="CC17" s="665"/>
      <c r="CD17" s="665"/>
      <c r="CE17" s="665"/>
      <c r="CF17" s="665"/>
      <c r="CG17" s="665"/>
      <c r="CH17" s="8"/>
      <c r="CI17" s="8"/>
      <c r="CJ17" s="8"/>
      <c r="CW17" s="250"/>
    </row>
    <row r="18" spans="3:101" ht="6.95" customHeight="1" thickBot="1" x14ac:dyDescent="0.3">
      <c r="C18" s="670"/>
      <c r="D18" s="670"/>
      <c r="E18" s="670"/>
      <c r="F18" s="670"/>
      <c r="G18" s="670"/>
      <c r="H18" s="555"/>
      <c r="I18" s="555"/>
      <c r="J18" s="555"/>
      <c r="K18" s="555"/>
      <c r="L18" s="555"/>
      <c r="M18" s="555"/>
      <c r="N18" s="555"/>
      <c r="O18" s="555"/>
      <c r="P18" s="555"/>
      <c r="Q18" s="555"/>
      <c r="R18" s="555"/>
      <c r="S18" s="557"/>
      <c r="T18" s="555"/>
      <c r="U18" s="555"/>
      <c r="V18" s="555"/>
      <c r="W18" s="555"/>
      <c r="X18" s="555"/>
      <c r="Y18" s="555"/>
      <c r="Z18" s="555"/>
      <c r="AA18" s="555"/>
      <c r="AB18" s="555"/>
      <c r="AC18" s="555"/>
      <c r="AD18" s="555"/>
      <c r="AF18" s="555"/>
      <c r="AG18" s="555"/>
      <c r="AH18" s="555"/>
      <c r="AI18" s="555"/>
      <c r="AJ18" s="555"/>
      <c r="AK18" s="555"/>
      <c r="AL18" s="555"/>
      <c r="AM18" s="555"/>
      <c r="AN18" s="555"/>
      <c r="AO18" s="555"/>
      <c r="AP18" s="555"/>
      <c r="AQ18" s="555"/>
      <c r="AR18" s="555"/>
      <c r="AS18" s="555"/>
      <c r="AT18" s="555"/>
      <c r="AU18" s="555"/>
      <c r="AV18" s="555"/>
      <c r="AW18" s="555"/>
      <c r="AX18" s="555"/>
      <c r="AY18" s="555"/>
      <c r="AZ18" s="555"/>
      <c r="BA18" s="555"/>
      <c r="BB18" s="555"/>
      <c r="BE18" s="634"/>
      <c r="BF18" s="634"/>
      <c r="BG18" s="634"/>
      <c r="BH18" s="634"/>
      <c r="BI18" s="634"/>
      <c r="BJ18" s="634"/>
      <c r="BK18" s="634"/>
      <c r="BL18" s="634"/>
      <c r="BM18" s="634"/>
      <c r="BN18" s="634"/>
      <c r="BO18" s="634"/>
      <c r="BP18" s="634"/>
      <c r="BQ18" s="634"/>
      <c r="BR18" s="634"/>
      <c r="BS18" s="634"/>
      <c r="BT18" s="634"/>
      <c r="BU18" s="634"/>
      <c r="BV18" s="634"/>
      <c r="BW18" s="634"/>
      <c r="BX18" s="634"/>
      <c r="BY18" s="634"/>
      <c r="BZ18" s="634"/>
      <c r="CA18" s="634"/>
      <c r="CB18" s="634"/>
      <c r="CC18" s="634"/>
      <c r="CD18" s="634"/>
      <c r="CE18" s="634"/>
      <c r="CF18" s="634"/>
      <c r="CG18" s="634"/>
      <c r="CH18" s="8"/>
      <c r="CI18" s="8"/>
      <c r="CJ18" s="8"/>
      <c r="CW18" s="250"/>
    </row>
    <row r="19" spans="3:101" ht="6.95" customHeight="1" x14ac:dyDescent="0.25">
      <c r="C19" s="619" t="s">
        <v>166</v>
      </c>
      <c r="D19" s="619"/>
      <c r="E19" s="619"/>
      <c r="F19" s="619"/>
      <c r="G19" s="561"/>
      <c r="H19" s="571">
        <v>20.3</v>
      </c>
      <c r="I19" s="571"/>
      <c r="J19" s="571"/>
      <c r="K19" s="571"/>
      <c r="L19" s="571"/>
      <c r="M19" s="571"/>
      <c r="N19" s="571"/>
      <c r="O19" s="571"/>
      <c r="P19" s="571"/>
      <c r="Q19" s="571"/>
      <c r="R19" s="571"/>
      <c r="S19" s="572"/>
      <c r="T19" s="571">
        <v>45.8</v>
      </c>
      <c r="U19" s="571"/>
      <c r="V19" s="571"/>
      <c r="W19" s="571"/>
      <c r="X19" s="571"/>
      <c r="Y19" s="571"/>
      <c r="Z19" s="571"/>
      <c r="AA19" s="571"/>
      <c r="AB19" s="571"/>
      <c r="AC19" s="571"/>
      <c r="AD19" s="571"/>
      <c r="AF19" s="580" t="s">
        <v>172</v>
      </c>
      <c r="AG19" s="580"/>
      <c r="AH19" s="580"/>
      <c r="AI19" s="580"/>
      <c r="AJ19" s="580"/>
      <c r="AK19" s="580"/>
      <c r="AL19" s="580"/>
      <c r="AM19" s="580"/>
      <c r="AN19" s="580"/>
      <c r="AO19" s="580"/>
      <c r="AP19" s="580"/>
      <c r="AQ19" s="581"/>
      <c r="AR19" s="558">
        <v>13</v>
      </c>
      <c r="AS19" s="558"/>
      <c r="AT19" s="558"/>
      <c r="AU19" s="558"/>
      <c r="AV19" s="558"/>
      <c r="AW19" s="558"/>
      <c r="AX19" s="558"/>
      <c r="AY19" s="558"/>
      <c r="AZ19" s="558"/>
      <c r="BA19" s="558"/>
      <c r="BB19" s="558"/>
      <c r="BE19" s="659" t="s">
        <v>389</v>
      </c>
      <c r="BF19" s="659"/>
      <c r="BG19" s="659"/>
      <c r="BH19" s="659"/>
      <c r="BI19" s="659"/>
      <c r="BJ19" s="659"/>
      <c r="BK19" s="659"/>
      <c r="BL19" s="659"/>
      <c r="BM19" s="659"/>
      <c r="BN19" s="659"/>
      <c r="BO19" s="659"/>
      <c r="BP19" s="660"/>
      <c r="BQ19" s="640" t="s">
        <v>379</v>
      </c>
      <c r="BR19" s="640"/>
      <c r="BS19" s="640"/>
      <c r="BT19" s="640"/>
      <c r="BU19" s="640"/>
      <c r="BV19" s="640"/>
      <c r="BW19" s="640"/>
      <c r="BX19" s="640"/>
      <c r="BY19" s="640"/>
      <c r="BZ19" s="640"/>
      <c r="CA19" s="640"/>
      <c r="CB19" s="640"/>
      <c r="CC19" s="640"/>
      <c r="CD19" s="640"/>
      <c r="CE19" s="640"/>
      <c r="CF19" s="640"/>
      <c r="CG19" s="640"/>
      <c r="CH19" s="8"/>
      <c r="CI19" s="8"/>
      <c r="CJ19" s="8"/>
      <c r="CW19" s="250"/>
    </row>
    <row r="20" spans="3:101" ht="6.95" customHeight="1" x14ac:dyDescent="0.25">
      <c r="C20" s="346"/>
      <c r="D20" s="346"/>
      <c r="E20" s="346"/>
      <c r="F20" s="346"/>
      <c r="G20" s="620"/>
      <c r="H20" s="573"/>
      <c r="I20" s="573"/>
      <c r="J20" s="573"/>
      <c r="K20" s="573"/>
      <c r="L20" s="573"/>
      <c r="M20" s="573"/>
      <c r="N20" s="573"/>
      <c r="O20" s="573"/>
      <c r="P20" s="573"/>
      <c r="Q20" s="573"/>
      <c r="R20" s="573"/>
      <c r="S20" s="574"/>
      <c r="T20" s="573"/>
      <c r="U20" s="573"/>
      <c r="V20" s="573"/>
      <c r="W20" s="573"/>
      <c r="X20" s="573"/>
      <c r="Y20" s="573"/>
      <c r="Z20" s="573"/>
      <c r="AA20" s="573"/>
      <c r="AB20" s="573"/>
      <c r="AC20" s="573"/>
      <c r="AD20" s="573"/>
      <c r="AF20" s="582"/>
      <c r="AG20" s="582"/>
      <c r="AH20" s="582"/>
      <c r="AI20" s="582"/>
      <c r="AJ20" s="582"/>
      <c r="AK20" s="582"/>
      <c r="AL20" s="582"/>
      <c r="AM20" s="582"/>
      <c r="AN20" s="582"/>
      <c r="AO20" s="582"/>
      <c r="AP20" s="582"/>
      <c r="AQ20" s="583"/>
      <c r="AR20" s="559"/>
      <c r="AS20" s="559"/>
      <c r="AT20" s="559"/>
      <c r="AU20" s="559"/>
      <c r="AV20" s="559"/>
      <c r="AW20" s="559"/>
      <c r="AX20" s="559"/>
      <c r="AY20" s="559"/>
      <c r="AZ20" s="559"/>
      <c r="BA20" s="559"/>
      <c r="BB20" s="559"/>
      <c r="BE20" s="661"/>
      <c r="BF20" s="661"/>
      <c r="BG20" s="661"/>
      <c r="BH20" s="661"/>
      <c r="BI20" s="661"/>
      <c r="BJ20" s="661"/>
      <c r="BK20" s="661"/>
      <c r="BL20" s="661"/>
      <c r="BM20" s="661"/>
      <c r="BN20" s="661"/>
      <c r="BO20" s="661"/>
      <c r="BP20" s="662"/>
      <c r="BQ20" s="640"/>
      <c r="BR20" s="640"/>
      <c r="BS20" s="640"/>
      <c r="BT20" s="640"/>
      <c r="BU20" s="640"/>
      <c r="BV20" s="640"/>
      <c r="BW20" s="640"/>
      <c r="BX20" s="640"/>
      <c r="BY20" s="640"/>
      <c r="BZ20" s="640"/>
      <c r="CA20" s="640"/>
      <c r="CB20" s="640"/>
      <c r="CC20" s="640"/>
      <c r="CD20" s="640"/>
      <c r="CE20" s="640"/>
      <c r="CF20" s="640"/>
      <c r="CG20" s="640"/>
      <c r="CH20" s="8"/>
      <c r="CI20" s="8"/>
      <c r="CJ20" s="8"/>
    </row>
    <row r="21" spans="3:101" ht="6.95" customHeight="1" x14ac:dyDescent="0.25">
      <c r="C21" s="422" t="s">
        <v>169</v>
      </c>
      <c r="D21" s="422"/>
      <c r="E21" s="422"/>
      <c r="F21" s="422"/>
      <c r="G21" s="621"/>
      <c r="H21" s="575">
        <v>20.5</v>
      </c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6"/>
      <c r="T21" s="575">
        <v>46.2</v>
      </c>
      <c r="U21" s="575"/>
      <c r="V21" s="575"/>
      <c r="W21" s="575"/>
      <c r="X21" s="575"/>
      <c r="Y21" s="575"/>
      <c r="Z21" s="575"/>
      <c r="AA21" s="575"/>
      <c r="AB21" s="575"/>
      <c r="AC21" s="575"/>
      <c r="AD21" s="575"/>
      <c r="AF21" s="580" t="s">
        <v>174</v>
      </c>
      <c r="AG21" s="580"/>
      <c r="AH21" s="580"/>
      <c r="AI21" s="580"/>
      <c r="AJ21" s="580"/>
      <c r="AK21" s="580"/>
      <c r="AL21" s="580"/>
      <c r="AM21" s="580"/>
      <c r="AN21" s="580"/>
      <c r="AO21" s="580"/>
      <c r="AP21" s="580"/>
      <c r="AQ21" s="581"/>
      <c r="AR21" s="558">
        <v>22</v>
      </c>
      <c r="AS21" s="558"/>
      <c r="AT21" s="558"/>
      <c r="AU21" s="558"/>
      <c r="AV21" s="558"/>
      <c r="AW21" s="558"/>
      <c r="AX21" s="558"/>
      <c r="AY21" s="558"/>
      <c r="AZ21" s="558"/>
      <c r="BA21" s="558"/>
      <c r="BB21" s="558"/>
      <c r="BE21" s="661" t="s">
        <v>18</v>
      </c>
      <c r="BF21" s="661"/>
      <c r="BG21" s="661"/>
      <c r="BH21" s="661"/>
      <c r="BI21" s="661"/>
      <c r="BJ21" s="661"/>
      <c r="BK21" s="661"/>
      <c r="BL21" s="661"/>
      <c r="BM21" s="661"/>
      <c r="BN21" s="661"/>
      <c r="BO21" s="661"/>
      <c r="BP21" s="662"/>
      <c r="BQ21" s="612" t="s">
        <v>248</v>
      </c>
      <c r="BR21" s="612"/>
      <c r="BS21" s="612"/>
      <c r="BT21" s="612"/>
      <c r="BU21" s="612"/>
      <c r="BV21" s="612"/>
      <c r="BW21" s="612"/>
      <c r="BX21" s="612"/>
      <c r="BY21" s="612"/>
      <c r="BZ21" s="612"/>
      <c r="CA21" s="612"/>
      <c r="CB21" s="612"/>
      <c r="CC21" s="612"/>
      <c r="CD21" s="612"/>
      <c r="CE21" s="612"/>
      <c r="CF21" s="612"/>
      <c r="CG21" s="612"/>
      <c r="CH21" s="8"/>
      <c r="CI21" s="8"/>
      <c r="CJ21" s="8"/>
      <c r="CW21" s="250"/>
    </row>
    <row r="22" spans="3:101" ht="6.95" customHeight="1" thickBot="1" x14ac:dyDescent="0.3">
      <c r="C22" s="346"/>
      <c r="D22" s="346"/>
      <c r="E22" s="346"/>
      <c r="F22" s="346"/>
      <c r="G22" s="620"/>
      <c r="H22" s="573"/>
      <c r="I22" s="573"/>
      <c r="J22" s="573"/>
      <c r="K22" s="573"/>
      <c r="L22" s="573"/>
      <c r="M22" s="573"/>
      <c r="N22" s="573"/>
      <c r="O22" s="573"/>
      <c r="P22" s="573"/>
      <c r="Q22" s="573"/>
      <c r="R22" s="573"/>
      <c r="S22" s="574"/>
      <c r="T22" s="573"/>
      <c r="U22" s="573"/>
      <c r="V22" s="573"/>
      <c r="W22" s="573"/>
      <c r="X22" s="573"/>
      <c r="Y22" s="573"/>
      <c r="Z22" s="573"/>
      <c r="AA22" s="573"/>
      <c r="AB22" s="573"/>
      <c r="AC22" s="573"/>
      <c r="AD22" s="573"/>
      <c r="AF22" s="582"/>
      <c r="AG22" s="582"/>
      <c r="AH22" s="582"/>
      <c r="AI22" s="582"/>
      <c r="AJ22" s="582"/>
      <c r="AK22" s="582"/>
      <c r="AL22" s="582"/>
      <c r="AM22" s="582"/>
      <c r="AN22" s="582"/>
      <c r="AO22" s="582"/>
      <c r="AP22" s="582"/>
      <c r="AQ22" s="583"/>
      <c r="AR22" s="559"/>
      <c r="AS22" s="559"/>
      <c r="AT22" s="559"/>
      <c r="AU22" s="559"/>
      <c r="AV22" s="559"/>
      <c r="AW22" s="559"/>
      <c r="AX22" s="559"/>
      <c r="AY22" s="559"/>
      <c r="AZ22" s="559"/>
      <c r="BA22" s="559"/>
      <c r="BB22" s="559"/>
      <c r="BE22" s="663"/>
      <c r="BF22" s="663"/>
      <c r="BG22" s="663"/>
      <c r="BH22" s="663"/>
      <c r="BI22" s="663"/>
      <c r="BJ22" s="663"/>
      <c r="BK22" s="663"/>
      <c r="BL22" s="663"/>
      <c r="BM22" s="663"/>
      <c r="BN22" s="663"/>
      <c r="BO22" s="663"/>
      <c r="BP22" s="664"/>
      <c r="BQ22" s="636"/>
      <c r="BR22" s="636"/>
      <c r="BS22" s="636"/>
      <c r="BT22" s="636"/>
      <c r="BU22" s="636"/>
      <c r="BV22" s="636"/>
      <c r="BW22" s="636"/>
      <c r="BX22" s="636"/>
      <c r="BY22" s="636"/>
      <c r="BZ22" s="636"/>
      <c r="CA22" s="636"/>
      <c r="CB22" s="636"/>
      <c r="CC22" s="636"/>
      <c r="CD22" s="636"/>
      <c r="CE22" s="636"/>
      <c r="CF22" s="636"/>
      <c r="CG22" s="636"/>
      <c r="CH22" s="8"/>
      <c r="CI22" s="8"/>
      <c r="CJ22" s="8"/>
      <c r="CW22" s="250"/>
    </row>
    <row r="23" spans="3:101" ht="6.95" customHeight="1" x14ac:dyDescent="0.25">
      <c r="C23" s="299" t="s">
        <v>170</v>
      </c>
      <c r="D23" s="299"/>
      <c r="E23" s="299"/>
      <c r="F23" s="299"/>
      <c r="G23" s="561"/>
      <c r="H23" s="577">
        <v>20.7</v>
      </c>
      <c r="I23" s="577"/>
      <c r="J23" s="577"/>
      <c r="K23" s="577"/>
      <c r="L23" s="577"/>
      <c r="M23" s="577"/>
      <c r="N23" s="577"/>
      <c r="O23" s="577"/>
      <c r="P23" s="577"/>
      <c r="Q23" s="577"/>
      <c r="R23" s="577"/>
      <c r="S23" s="578"/>
      <c r="T23" s="579">
        <v>48.1</v>
      </c>
      <c r="U23" s="579"/>
      <c r="V23" s="579"/>
      <c r="W23" s="579"/>
      <c r="X23" s="579"/>
      <c r="Y23" s="579"/>
      <c r="Z23" s="579"/>
      <c r="AA23" s="579"/>
      <c r="AB23" s="579"/>
      <c r="AC23" s="579"/>
      <c r="AD23" s="579"/>
      <c r="AF23" s="584" t="s">
        <v>175</v>
      </c>
      <c r="AG23" s="584"/>
      <c r="AH23" s="584"/>
      <c r="AI23" s="584"/>
      <c r="AJ23" s="584"/>
      <c r="AK23" s="584"/>
      <c r="AL23" s="584"/>
      <c r="AM23" s="584"/>
      <c r="AN23" s="584"/>
      <c r="AO23" s="584"/>
      <c r="AP23" s="584"/>
      <c r="AQ23" s="585"/>
      <c r="AR23" s="558">
        <v>18</v>
      </c>
      <c r="AS23" s="558"/>
      <c r="AT23" s="558"/>
      <c r="AU23" s="558"/>
      <c r="AV23" s="558"/>
      <c r="AW23" s="558"/>
      <c r="AX23" s="558"/>
      <c r="AY23" s="558"/>
      <c r="AZ23" s="558"/>
      <c r="BA23" s="558"/>
      <c r="BB23" s="558"/>
      <c r="BE23" s="633" t="s">
        <v>355</v>
      </c>
      <c r="BF23" s="633"/>
      <c r="BG23" s="633"/>
      <c r="BH23" s="633"/>
      <c r="BI23" s="633"/>
      <c r="BJ23" s="633"/>
      <c r="BK23" s="633"/>
      <c r="BL23" s="633"/>
      <c r="BM23" s="633"/>
      <c r="BN23" s="633"/>
      <c r="BO23" s="633"/>
      <c r="BP23" s="633"/>
      <c r="BQ23" s="633"/>
      <c r="BR23" s="633"/>
      <c r="BS23" s="633"/>
      <c r="BT23" s="633"/>
      <c r="BU23" s="633"/>
      <c r="BV23" s="633"/>
      <c r="BW23" s="633"/>
      <c r="BX23" s="633"/>
      <c r="BY23" s="633"/>
      <c r="BZ23" s="633"/>
      <c r="CA23" s="633"/>
      <c r="CB23" s="633"/>
      <c r="CC23" s="633"/>
      <c r="CD23" s="633"/>
      <c r="CE23" s="633"/>
      <c r="CF23" s="633"/>
      <c r="CG23" s="633"/>
      <c r="CH23" s="8"/>
      <c r="CI23" s="8"/>
      <c r="CJ23" s="8"/>
      <c r="CW23" s="250"/>
    </row>
    <row r="24" spans="3:101" ht="6.95" customHeight="1" thickBot="1" x14ac:dyDescent="0.3">
      <c r="C24" s="299"/>
      <c r="D24" s="299"/>
      <c r="E24" s="299"/>
      <c r="F24" s="299"/>
      <c r="G24" s="561"/>
      <c r="H24" s="577"/>
      <c r="I24" s="577"/>
      <c r="J24" s="577"/>
      <c r="K24" s="577"/>
      <c r="L24" s="577"/>
      <c r="M24" s="577"/>
      <c r="N24" s="577"/>
      <c r="O24" s="577"/>
      <c r="P24" s="577"/>
      <c r="Q24" s="577"/>
      <c r="R24" s="577"/>
      <c r="S24" s="578"/>
      <c r="T24" s="579"/>
      <c r="U24" s="579"/>
      <c r="V24" s="579"/>
      <c r="W24" s="579"/>
      <c r="X24" s="579"/>
      <c r="Y24" s="579"/>
      <c r="Z24" s="579"/>
      <c r="AA24" s="579"/>
      <c r="AB24" s="579"/>
      <c r="AC24" s="579"/>
      <c r="AD24" s="579"/>
      <c r="AF24" s="582"/>
      <c r="AG24" s="582"/>
      <c r="AH24" s="582"/>
      <c r="AI24" s="582"/>
      <c r="AJ24" s="582"/>
      <c r="AK24" s="582"/>
      <c r="AL24" s="582"/>
      <c r="AM24" s="582"/>
      <c r="AN24" s="582"/>
      <c r="AO24" s="582"/>
      <c r="AP24" s="582"/>
      <c r="AQ24" s="583"/>
      <c r="AR24" s="559"/>
      <c r="AS24" s="559"/>
      <c r="AT24" s="559"/>
      <c r="AU24" s="559"/>
      <c r="AV24" s="559"/>
      <c r="AW24" s="559"/>
      <c r="AX24" s="559"/>
      <c r="AY24" s="559"/>
      <c r="AZ24" s="559"/>
      <c r="BA24" s="559"/>
      <c r="BB24" s="559"/>
      <c r="BE24" s="634"/>
      <c r="BF24" s="634"/>
      <c r="BG24" s="634"/>
      <c r="BH24" s="634"/>
      <c r="BI24" s="634"/>
      <c r="BJ24" s="634"/>
      <c r="BK24" s="634"/>
      <c r="BL24" s="634"/>
      <c r="BM24" s="634"/>
      <c r="BN24" s="634"/>
      <c r="BO24" s="634"/>
      <c r="BP24" s="634"/>
      <c r="BQ24" s="634"/>
      <c r="BR24" s="634"/>
      <c r="BS24" s="634"/>
      <c r="BT24" s="634"/>
      <c r="BU24" s="634"/>
      <c r="BV24" s="634"/>
      <c r="BW24" s="634"/>
      <c r="BX24" s="634"/>
      <c r="BY24" s="634"/>
      <c r="BZ24" s="634"/>
      <c r="CA24" s="634"/>
      <c r="CB24" s="634"/>
      <c r="CC24" s="634"/>
      <c r="CD24" s="634"/>
      <c r="CE24" s="634"/>
      <c r="CF24" s="634"/>
      <c r="CG24" s="634"/>
      <c r="CH24" s="8"/>
      <c r="CI24" s="8"/>
      <c r="CJ24" s="8"/>
      <c r="CW24" s="250"/>
    </row>
    <row r="25" spans="3:101" ht="6.95" customHeight="1" x14ac:dyDescent="0.25">
      <c r="AF25" s="584" t="s">
        <v>176</v>
      </c>
      <c r="AG25" s="584"/>
      <c r="AH25" s="584"/>
      <c r="AI25" s="584"/>
      <c r="AJ25" s="584"/>
      <c r="AK25" s="584"/>
      <c r="AL25" s="584"/>
      <c r="AM25" s="584"/>
      <c r="AN25" s="584"/>
      <c r="AO25" s="584"/>
      <c r="AP25" s="584"/>
      <c r="AQ25" s="585"/>
      <c r="AR25" s="558">
        <v>13</v>
      </c>
      <c r="AS25" s="558"/>
      <c r="AT25" s="558"/>
      <c r="AU25" s="558"/>
      <c r="AV25" s="558"/>
      <c r="AW25" s="558"/>
      <c r="AX25" s="558"/>
      <c r="AY25" s="558"/>
      <c r="AZ25" s="558"/>
      <c r="BA25" s="558"/>
      <c r="BB25" s="558"/>
      <c r="BE25" s="655" t="s">
        <v>356</v>
      </c>
      <c r="BF25" s="655"/>
      <c r="BG25" s="655"/>
      <c r="BH25" s="655"/>
      <c r="BI25" s="655"/>
      <c r="BJ25" s="655"/>
      <c r="BK25" s="655"/>
      <c r="BL25" s="655"/>
      <c r="BM25" s="655"/>
      <c r="BN25" s="655"/>
      <c r="BO25" s="655"/>
      <c r="BP25" s="656"/>
      <c r="BQ25" s="635" t="s">
        <v>380</v>
      </c>
      <c r="BR25" s="635"/>
      <c r="BS25" s="635"/>
      <c r="BT25" s="635"/>
      <c r="BU25" s="635"/>
      <c r="BV25" s="635"/>
      <c r="BW25" s="635"/>
      <c r="BX25" s="635"/>
      <c r="BY25" s="635"/>
      <c r="BZ25" s="635"/>
      <c r="CA25" s="635"/>
      <c r="CB25" s="635"/>
      <c r="CC25" s="635"/>
      <c r="CD25" s="635"/>
      <c r="CE25" s="635"/>
      <c r="CF25" s="635"/>
      <c r="CG25" s="635"/>
      <c r="CH25" s="8"/>
      <c r="CI25" s="8"/>
      <c r="CJ25" s="8"/>
      <c r="CW25" s="250"/>
    </row>
    <row r="26" spans="3:101" ht="6.75" customHeight="1" thickBot="1" x14ac:dyDescent="0.3">
      <c r="D26" s="200"/>
      <c r="E26" s="200"/>
      <c r="F26" s="200"/>
      <c r="G26" s="200"/>
      <c r="AF26" s="582"/>
      <c r="AG26" s="582"/>
      <c r="AH26" s="582"/>
      <c r="AI26" s="582"/>
      <c r="AJ26" s="582"/>
      <c r="AK26" s="582"/>
      <c r="AL26" s="582"/>
      <c r="AM26" s="582"/>
      <c r="AN26" s="582"/>
      <c r="AO26" s="582"/>
      <c r="AP26" s="582"/>
      <c r="AQ26" s="583"/>
      <c r="AR26" s="558"/>
      <c r="AS26" s="558"/>
      <c r="AT26" s="558"/>
      <c r="AU26" s="558"/>
      <c r="AV26" s="558"/>
      <c r="AW26" s="558"/>
      <c r="AX26" s="558"/>
      <c r="AY26" s="558"/>
      <c r="AZ26" s="558"/>
      <c r="BA26" s="558"/>
      <c r="BB26" s="558"/>
      <c r="BE26" s="657"/>
      <c r="BF26" s="657"/>
      <c r="BG26" s="657"/>
      <c r="BH26" s="657"/>
      <c r="BI26" s="657"/>
      <c r="BJ26" s="657"/>
      <c r="BK26" s="657"/>
      <c r="BL26" s="657"/>
      <c r="BM26" s="657"/>
      <c r="BN26" s="657"/>
      <c r="BO26" s="657"/>
      <c r="BP26" s="658"/>
      <c r="BQ26" s="636"/>
      <c r="BR26" s="636"/>
      <c r="BS26" s="636"/>
      <c r="BT26" s="636"/>
      <c r="BU26" s="636"/>
      <c r="BV26" s="636"/>
      <c r="BW26" s="636"/>
      <c r="BX26" s="636"/>
      <c r="BY26" s="636"/>
      <c r="BZ26" s="636"/>
      <c r="CA26" s="636"/>
      <c r="CB26" s="636"/>
      <c r="CC26" s="636"/>
      <c r="CD26" s="636"/>
      <c r="CE26" s="636"/>
      <c r="CF26" s="636"/>
      <c r="CG26" s="636"/>
      <c r="CH26" s="8"/>
      <c r="CI26" s="8"/>
      <c r="CJ26" s="8"/>
      <c r="CW26" s="250"/>
    </row>
    <row r="27" spans="3:101" ht="6.95" customHeight="1" x14ac:dyDescent="0.25">
      <c r="C27" s="200"/>
      <c r="D27" s="200"/>
      <c r="E27" s="200"/>
      <c r="F27" s="200"/>
      <c r="G27" s="200"/>
      <c r="AF27" s="580" t="s">
        <v>177</v>
      </c>
      <c r="AG27" s="580"/>
      <c r="AH27" s="580"/>
      <c r="AI27" s="580"/>
      <c r="AJ27" s="580"/>
      <c r="AK27" s="580"/>
      <c r="AL27" s="580"/>
      <c r="AM27" s="580"/>
      <c r="AN27" s="580"/>
      <c r="AO27" s="580"/>
      <c r="AP27" s="580"/>
      <c r="AQ27" s="580"/>
      <c r="AR27" s="602">
        <v>12</v>
      </c>
      <c r="AS27" s="603"/>
      <c r="AT27" s="603"/>
      <c r="AU27" s="603"/>
      <c r="AV27" s="603"/>
      <c r="AW27" s="603"/>
      <c r="AX27" s="603"/>
      <c r="AY27" s="603"/>
      <c r="AZ27" s="603"/>
      <c r="BA27" s="603"/>
      <c r="BB27" s="603"/>
      <c r="BE27" s="633" t="s">
        <v>381</v>
      </c>
      <c r="BF27" s="633"/>
      <c r="BG27" s="633"/>
      <c r="BH27" s="633"/>
      <c r="BI27" s="633"/>
      <c r="BJ27" s="633"/>
      <c r="BK27" s="633"/>
      <c r="BL27" s="633"/>
      <c r="BM27" s="633"/>
      <c r="BN27" s="633"/>
      <c r="BO27" s="633"/>
      <c r="BP27" s="633"/>
      <c r="BQ27" s="633"/>
      <c r="BR27" s="633"/>
      <c r="BS27" s="633"/>
      <c r="BT27" s="633"/>
      <c r="BU27" s="633"/>
      <c r="BV27" s="633"/>
      <c r="BW27" s="633"/>
      <c r="BX27" s="633"/>
      <c r="BY27" s="633"/>
      <c r="BZ27" s="633"/>
      <c r="CA27" s="633"/>
      <c r="CB27" s="633"/>
      <c r="CC27" s="633"/>
      <c r="CD27" s="633"/>
      <c r="CE27" s="633"/>
      <c r="CF27" s="633"/>
      <c r="CG27" s="633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</row>
    <row r="28" spans="3:101" ht="6.95" customHeight="1" thickBot="1" x14ac:dyDescent="0.3">
      <c r="C28" s="74"/>
      <c r="D28" s="200"/>
      <c r="E28" s="200"/>
      <c r="F28" s="200"/>
      <c r="G28" s="200"/>
      <c r="AF28" s="580"/>
      <c r="AG28" s="580"/>
      <c r="AH28" s="580"/>
      <c r="AI28" s="580"/>
      <c r="AJ28" s="580"/>
      <c r="AK28" s="580"/>
      <c r="AL28" s="580"/>
      <c r="AM28" s="580"/>
      <c r="AN28" s="580"/>
      <c r="AO28" s="580"/>
      <c r="AP28" s="580"/>
      <c r="AQ28" s="580"/>
      <c r="AR28" s="604"/>
      <c r="AS28" s="558"/>
      <c r="AT28" s="558"/>
      <c r="AU28" s="558"/>
      <c r="AV28" s="558"/>
      <c r="AW28" s="558"/>
      <c r="AX28" s="558"/>
      <c r="AY28" s="558"/>
      <c r="AZ28" s="558"/>
      <c r="BA28" s="558"/>
      <c r="BB28" s="558"/>
      <c r="BE28" s="634"/>
      <c r="BF28" s="634"/>
      <c r="BG28" s="634"/>
      <c r="BH28" s="634"/>
      <c r="BI28" s="634"/>
      <c r="BJ28" s="634"/>
      <c r="BK28" s="634"/>
      <c r="BL28" s="634"/>
      <c r="BM28" s="634"/>
      <c r="BN28" s="634"/>
      <c r="BO28" s="634"/>
      <c r="BP28" s="634"/>
      <c r="BQ28" s="634"/>
      <c r="BR28" s="634"/>
      <c r="BS28" s="634"/>
      <c r="BT28" s="634"/>
      <c r="BU28" s="634"/>
      <c r="BV28" s="634"/>
      <c r="BW28" s="634"/>
      <c r="BX28" s="634"/>
      <c r="BY28" s="634"/>
      <c r="BZ28" s="634"/>
      <c r="CA28" s="634"/>
      <c r="CB28" s="634"/>
      <c r="CC28" s="634"/>
      <c r="CD28" s="634"/>
      <c r="CE28" s="634"/>
      <c r="CF28" s="634"/>
      <c r="CG28" s="634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</row>
    <row r="29" spans="3:101" ht="6.95" customHeight="1" thickBot="1" x14ac:dyDescent="0.3">
      <c r="C29" s="276"/>
      <c r="D29" s="277"/>
      <c r="E29" s="277"/>
      <c r="F29" s="277"/>
      <c r="G29" s="277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BE29" s="647" t="s">
        <v>18</v>
      </c>
      <c r="BF29" s="647"/>
      <c r="BG29" s="647"/>
      <c r="BH29" s="647"/>
      <c r="BI29" s="647"/>
      <c r="BJ29" s="647"/>
      <c r="BK29" s="647"/>
      <c r="BL29" s="647"/>
      <c r="BM29" s="647"/>
      <c r="BN29" s="647"/>
      <c r="BO29" s="647"/>
      <c r="BP29" s="648"/>
      <c r="BQ29" s="645" t="s">
        <v>382</v>
      </c>
      <c r="BR29" s="645"/>
      <c r="BS29" s="645"/>
      <c r="BT29" s="645"/>
      <c r="BU29" s="645"/>
      <c r="BV29" s="645"/>
      <c r="BW29" s="645"/>
      <c r="BX29" s="645"/>
      <c r="BY29" s="645"/>
      <c r="BZ29" s="645"/>
      <c r="CA29" s="645"/>
      <c r="CB29" s="645"/>
      <c r="CC29" s="645"/>
      <c r="CD29" s="645"/>
      <c r="CE29" s="645"/>
      <c r="CF29" s="645"/>
      <c r="CG29" s="645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</row>
    <row r="30" spans="3:101" ht="6.95" customHeight="1" x14ac:dyDescent="0.25">
      <c r="C30" s="611" t="s">
        <v>192</v>
      </c>
      <c r="D30" s="611"/>
      <c r="E30" s="611"/>
      <c r="F30" s="611"/>
      <c r="G30" s="611"/>
      <c r="H30" s="611"/>
      <c r="I30" s="611"/>
      <c r="J30" s="611"/>
      <c r="K30" s="611"/>
      <c r="L30" s="611"/>
      <c r="M30" s="611"/>
      <c r="N30" s="611"/>
      <c r="O30" s="611"/>
      <c r="P30" s="611"/>
      <c r="Q30" s="611"/>
      <c r="R30" s="611"/>
      <c r="S30" s="611"/>
      <c r="T30" s="611"/>
      <c r="U30" s="611"/>
      <c r="V30" s="611"/>
      <c r="W30" s="611"/>
      <c r="X30" s="611"/>
      <c r="Y30" s="611"/>
      <c r="Z30" s="611"/>
      <c r="AA30" s="611"/>
      <c r="AB30" s="611"/>
      <c r="AC30" s="611"/>
      <c r="AD30" s="611"/>
      <c r="AE30" s="611"/>
      <c r="AF30" s="611"/>
      <c r="AG30" s="611"/>
      <c r="AH30" s="611"/>
      <c r="AI30" s="611"/>
      <c r="AM30" s="641" t="s">
        <v>390</v>
      </c>
      <c r="AN30" s="641"/>
      <c r="AO30" s="641"/>
      <c r="AP30" s="641"/>
      <c r="AQ30" s="641"/>
      <c r="AR30" s="641"/>
      <c r="AS30" s="641"/>
      <c r="AT30" s="641"/>
      <c r="AU30" s="641"/>
      <c r="AV30" s="641"/>
      <c r="AW30" s="641"/>
      <c r="AX30" s="641"/>
      <c r="BE30" s="649"/>
      <c r="BF30" s="649"/>
      <c r="BG30" s="649"/>
      <c r="BH30" s="649"/>
      <c r="BI30" s="649"/>
      <c r="BJ30" s="649"/>
      <c r="BK30" s="649"/>
      <c r="BL30" s="649"/>
      <c r="BM30" s="649"/>
      <c r="BN30" s="649"/>
      <c r="BO30" s="649"/>
      <c r="BP30" s="650"/>
      <c r="BQ30" s="646"/>
      <c r="BR30" s="646"/>
      <c r="BS30" s="646"/>
      <c r="BT30" s="646"/>
      <c r="BU30" s="646"/>
      <c r="BV30" s="646"/>
      <c r="BW30" s="646"/>
      <c r="BX30" s="646"/>
      <c r="BY30" s="646"/>
      <c r="BZ30" s="646"/>
      <c r="CA30" s="646"/>
      <c r="CB30" s="646"/>
      <c r="CC30" s="646"/>
      <c r="CD30" s="646"/>
      <c r="CE30" s="646"/>
      <c r="CF30" s="646"/>
      <c r="CG30" s="646"/>
    </row>
    <row r="31" spans="3:101" ht="6.95" customHeight="1" thickBot="1" x14ac:dyDescent="0.3">
      <c r="C31" s="541"/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1"/>
      <c r="O31" s="541"/>
      <c r="P31" s="541"/>
      <c r="Q31" s="541"/>
      <c r="R31" s="541"/>
      <c r="S31" s="541"/>
      <c r="T31" s="541"/>
      <c r="U31" s="541"/>
      <c r="V31" s="541"/>
      <c r="W31" s="541"/>
      <c r="X31" s="541"/>
      <c r="Y31" s="541"/>
      <c r="Z31" s="541"/>
      <c r="AA31" s="541"/>
      <c r="AB31" s="541"/>
      <c r="AC31" s="541"/>
      <c r="AD31" s="541"/>
      <c r="AE31" s="541"/>
      <c r="AF31" s="541"/>
      <c r="AG31" s="541"/>
      <c r="AH31" s="541"/>
      <c r="AI31" s="541"/>
      <c r="AM31" s="642"/>
      <c r="AN31" s="642"/>
      <c r="AO31" s="642"/>
      <c r="AP31" s="642"/>
      <c r="AQ31" s="642"/>
      <c r="AR31" s="642"/>
      <c r="AS31" s="642"/>
      <c r="AT31" s="642"/>
      <c r="AU31" s="642"/>
      <c r="AV31" s="642"/>
      <c r="AW31" s="642"/>
      <c r="AX31" s="642"/>
      <c r="BE31" s="649"/>
      <c r="BF31" s="649"/>
      <c r="BG31" s="649"/>
      <c r="BH31" s="649"/>
      <c r="BI31" s="649"/>
      <c r="BJ31" s="649"/>
      <c r="BK31" s="649"/>
      <c r="BL31" s="649"/>
      <c r="BM31" s="649"/>
      <c r="BN31" s="649"/>
      <c r="BO31" s="649"/>
      <c r="BP31" s="650"/>
      <c r="BQ31" s="646"/>
      <c r="BR31" s="646"/>
      <c r="BS31" s="646"/>
      <c r="BT31" s="646"/>
      <c r="BU31" s="646"/>
      <c r="BV31" s="646"/>
      <c r="BW31" s="646"/>
      <c r="BX31" s="646"/>
      <c r="BY31" s="646"/>
      <c r="BZ31" s="646"/>
      <c r="CA31" s="646"/>
      <c r="CB31" s="646"/>
      <c r="CC31" s="646"/>
      <c r="CD31" s="646"/>
      <c r="CE31" s="646"/>
      <c r="CF31" s="646"/>
      <c r="CG31" s="646"/>
    </row>
    <row r="32" spans="3:101" ht="6.95" customHeight="1" x14ac:dyDescent="0.25">
      <c r="C32" s="612" t="s">
        <v>181</v>
      </c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2"/>
      <c r="P32" s="612"/>
      <c r="Q32" s="612"/>
      <c r="R32" s="612"/>
      <c r="S32" s="612"/>
      <c r="T32" s="612"/>
      <c r="U32" s="612"/>
      <c r="V32" s="612"/>
      <c r="W32" s="613"/>
      <c r="X32" s="607" t="s">
        <v>406</v>
      </c>
      <c r="Y32" s="608"/>
      <c r="Z32" s="608"/>
      <c r="AA32" s="608"/>
      <c r="AB32" s="608"/>
      <c r="AC32" s="608"/>
      <c r="AD32" s="607" t="s">
        <v>405</v>
      </c>
      <c r="AE32" s="608"/>
      <c r="AF32" s="608"/>
      <c r="AG32" s="608"/>
      <c r="AH32" s="608"/>
      <c r="AI32" s="608"/>
      <c r="AM32" s="597" t="s">
        <v>385</v>
      </c>
      <c r="AN32" s="597"/>
      <c r="AO32" s="597"/>
      <c r="AP32" s="597"/>
      <c r="AQ32" s="597"/>
      <c r="AR32" s="597"/>
      <c r="AS32" s="598"/>
      <c r="AT32" s="643">
        <f>COUNT(Требования!G16:G27)</f>
        <v>5</v>
      </c>
      <c r="AU32" s="643"/>
      <c r="AV32" s="643"/>
      <c r="AW32" s="643"/>
      <c r="AX32" s="643"/>
      <c r="BE32" s="649"/>
      <c r="BF32" s="649"/>
      <c r="BG32" s="649"/>
      <c r="BH32" s="649"/>
      <c r="BI32" s="649"/>
      <c r="BJ32" s="649"/>
      <c r="BK32" s="649"/>
      <c r="BL32" s="649"/>
      <c r="BM32" s="649"/>
      <c r="BN32" s="649"/>
      <c r="BO32" s="649"/>
      <c r="BP32" s="650"/>
      <c r="BQ32" s="646"/>
      <c r="BR32" s="646"/>
      <c r="BS32" s="646"/>
      <c r="BT32" s="646"/>
      <c r="BU32" s="646"/>
      <c r="BV32" s="646"/>
      <c r="BW32" s="646"/>
      <c r="BX32" s="646"/>
      <c r="BY32" s="646"/>
      <c r="BZ32" s="646"/>
      <c r="CA32" s="646"/>
      <c r="CB32" s="646"/>
      <c r="CC32" s="646"/>
      <c r="CD32" s="646"/>
      <c r="CE32" s="646"/>
      <c r="CF32" s="646"/>
      <c r="CG32" s="646"/>
    </row>
    <row r="33" spans="3:67" ht="6.95" customHeight="1" x14ac:dyDescent="0.25"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612"/>
      <c r="S33" s="612"/>
      <c r="T33" s="612"/>
      <c r="U33" s="612"/>
      <c r="V33" s="612"/>
      <c r="W33" s="613"/>
      <c r="X33" s="609"/>
      <c r="Y33" s="610"/>
      <c r="Z33" s="610"/>
      <c r="AA33" s="610"/>
      <c r="AB33" s="610"/>
      <c r="AC33" s="610"/>
      <c r="AD33" s="609"/>
      <c r="AE33" s="610"/>
      <c r="AF33" s="610"/>
      <c r="AG33" s="610"/>
      <c r="AH33" s="610"/>
      <c r="AI33" s="610"/>
      <c r="AM33" s="599"/>
      <c r="AN33" s="599"/>
      <c r="AO33" s="599"/>
      <c r="AP33" s="599"/>
      <c r="AQ33" s="599"/>
      <c r="AR33" s="599"/>
      <c r="AS33" s="600"/>
      <c r="AT33" s="644"/>
      <c r="AU33" s="644"/>
      <c r="AV33" s="644"/>
      <c r="AW33" s="644"/>
      <c r="AX33" s="644"/>
    </row>
    <row r="34" spans="3:67" ht="6.95" customHeight="1" x14ac:dyDescent="0.25">
      <c r="C34" s="614" t="s">
        <v>183</v>
      </c>
      <c r="D34" s="614"/>
      <c r="E34" s="614"/>
      <c r="F34" s="614"/>
      <c r="G34" s="614"/>
      <c r="H34" s="614"/>
      <c r="I34" s="614"/>
      <c r="J34" s="614"/>
      <c r="K34" s="614"/>
      <c r="L34" s="614"/>
      <c r="M34" s="614"/>
      <c r="N34" s="614"/>
      <c r="O34" s="614"/>
      <c r="P34" s="614"/>
      <c r="Q34" s="614"/>
      <c r="R34" s="614"/>
      <c r="S34" s="614"/>
      <c r="T34" s="614"/>
      <c r="U34" s="614"/>
      <c r="V34" s="614"/>
      <c r="W34" s="615"/>
      <c r="X34" s="618" t="s">
        <v>416</v>
      </c>
      <c r="Y34" s="618"/>
      <c r="Z34" s="618"/>
      <c r="AA34" s="618"/>
      <c r="AB34" s="618"/>
      <c r="AC34" s="618"/>
      <c r="AD34" s="618"/>
      <c r="AE34" s="618"/>
      <c r="AF34" s="618"/>
      <c r="AG34" s="618"/>
      <c r="AH34" s="618"/>
      <c r="AI34" s="618"/>
      <c r="AM34" s="637" t="s">
        <v>369</v>
      </c>
      <c r="AN34" s="637"/>
      <c r="AO34" s="637"/>
      <c r="AP34" s="637"/>
      <c r="AQ34" s="637"/>
      <c r="AR34" s="637"/>
      <c r="AS34" s="638"/>
      <c r="AT34" s="596">
        <v>4</v>
      </c>
      <c r="AU34" s="596"/>
      <c r="AV34" s="596"/>
      <c r="AW34" s="596"/>
      <c r="AX34" s="596"/>
    </row>
    <row r="35" spans="3:67" ht="6.95" customHeight="1" x14ac:dyDescent="0.25"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  <c r="S35" s="612"/>
      <c r="T35" s="612"/>
      <c r="U35" s="612"/>
      <c r="V35" s="612"/>
      <c r="W35" s="613"/>
      <c r="X35" s="608"/>
      <c r="Y35" s="608"/>
      <c r="Z35" s="608"/>
      <c r="AA35" s="608"/>
      <c r="AB35" s="608"/>
      <c r="AC35" s="608"/>
      <c r="AD35" s="608"/>
      <c r="AE35" s="608"/>
      <c r="AF35" s="608"/>
      <c r="AG35" s="608"/>
      <c r="AH35" s="608"/>
      <c r="AI35" s="608"/>
      <c r="AM35" s="599"/>
      <c r="AN35" s="599"/>
      <c r="AO35" s="599"/>
      <c r="AP35" s="599"/>
      <c r="AQ35" s="599"/>
      <c r="AR35" s="599"/>
      <c r="AS35" s="600"/>
      <c r="AT35" s="644"/>
      <c r="AU35" s="644"/>
      <c r="AV35" s="644"/>
      <c r="AW35" s="644"/>
      <c r="AX35" s="644"/>
    </row>
    <row r="36" spans="3:67" ht="6.95" customHeight="1" x14ac:dyDescent="0.25">
      <c r="C36" s="614" t="s">
        <v>187</v>
      </c>
      <c r="D36" s="614"/>
      <c r="E36" s="614"/>
      <c r="F36" s="614"/>
      <c r="G36" s="614"/>
      <c r="H36" s="614"/>
      <c r="I36" s="614"/>
      <c r="J36" s="614"/>
      <c r="K36" s="614"/>
      <c r="L36" s="614"/>
      <c r="M36" s="614"/>
      <c r="N36" s="614"/>
      <c r="O36" s="614"/>
      <c r="P36" s="614"/>
      <c r="Q36" s="614"/>
      <c r="R36" s="614"/>
      <c r="S36" s="614"/>
      <c r="T36" s="614"/>
      <c r="U36" s="614"/>
      <c r="V36" s="614"/>
      <c r="W36" s="615"/>
      <c r="X36" s="618" t="s">
        <v>417</v>
      </c>
      <c r="Y36" s="618"/>
      <c r="Z36" s="618"/>
      <c r="AA36" s="618"/>
      <c r="AB36" s="618"/>
      <c r="AC36" s="618"/>
      <c r="AD36" s="618"/>
      <c r="AE36" s="618"/>
      <c r="AF36" s="618"/>
      <c r="AG36" s="618"/>
      <c r="AH36" s="618"/>
      <c r="AI36" s="618"/>
      <c r="AM36" s="637" t="s">
        <v>370</v>
      </c>
      <c r="AN36" s="637"/>
      <c r="AO36" s="637"/>
      <c r="AP36" s="637"/>
      <c r="AQ36" s="637"/>
      <c r="AR36" s="637"/>
      <c r="AS36" s="638"/>
      <c r="AT36" s="596">
        <v>4</v>
      </c>
      <c r="AU36" s="596"/>
      <c r="AV36" s="596"/>
      <c r="AW36" s="596"/>
      <c r="AX36" s="596"/>
    </row>
    <row r="37" spans="3:67" ht="6.95" customHeight="1" x14ac:dyDescent="0.25">
      <c r="C37" s="616"/>
      <c r="D37" s="616"/>
      <c r="E37" s="616"/>
      <c r="F37" s="616"/>
      <c r="G37" s="616"/>
      <c r="H37" s="616"/>
      <c r="I37" s="616"/>
      <c r="J37" s="616"/>
      <c r="K37" s="616"/>
      <c r="L37" s="616"/>
      <c r="M37" s="616"/>
      <c r="N37" s="616"/>
      <c r="O37" s="616"/>
      <c r="P37" s="616"/>
      <c r="Q37" s="616"/>
      <c r="R37" s="616"/>
      <c r="S37" s="616"/>
      <c r="T37" s="616"/>
      <c r="U37" s="616"/>
      <c r="V37" s="616"/>
      <c r="W37" s="617"/>
      <c r="X37" s="610"/>
      <c r="Y37" s="610"/>
      <c r="Z37" s="610"/>
      <c r="AA37" s="610"/>
      <c r="AB37" s="610"/>
      <c r="AC37" s="610"/>
      <c r="AD37" s="610"/>
      <c r="AE37" s="610"/>
      <c r="AF37" s="610"/>
      <c r="AG37" s="610"/>
      <c r="AH37" s="610"/>
      <c r="AI37" s="610"/>
      <c r="AM37" s="637"/>
      <c r="AN37" s="637"/>
      <c r="AO37" s="637"/>
      <c r="AP37" s="637"/>
      <c r="AQ37" s="637"/>
      <c r="AR37" s="637"/>
      <c r="AS37" s="638"/>
      <c r="AT37" s="596"/>
      <c r="AU37" s="596"/>
      <c r="AV37" s="596"/>
      <c r="AW37" s="596"/>
      <c r="AX37" s="596"/>
    </row>
    <row r="38" spans="3:67" ht="6.95" customHeight="1" x14ac:dyDescent="0.25">
      <c r="C38" s="612" t="s">
        <v>189</v>
      </c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3"/>
      <c r="X38" s="605">
        <v>182150</v>
      </c>
      <c r="Y38" s="575"/>
      <c r="Z38" s="575"/>
      <c r="AA38" s="575"/>
      <c r="AB38" s="575"/>
      <c r="AC38" s="576"/>
      <c r="AD38" s="575">
        <v>194250</v>
      </c>
      <c r="AE38" s="575"/>
      <c r="AF38" s="575"/>
      <c r="AG38" s="575"/>
      <c r="AH38" s="575"/>
      <c r="AI38" s="575"/>
    </row>
    <row r="39" spans="3:67" ht="6.95" customHeight="1" x14ac:dyDescent="0.25">
      <c r="C39" s="612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612"/>
      <c r="R39" s="612"/>
      <c r="S39" s="612"/>
      <c r="T39" s="612"/>
      <c r="U39" s="612"/>
      <c r="V39" s="612"/>
      <c r="W39" s="613"/>
      <c r="X39" s="606"/>
      <c r="Y39" s="577"/>
      <c r="Z39" s="577"/>
      <c r="AA39" s="577"/>
      <c r="AB39" s="577"/>
      <c r="AC39" s="578"/>
      <c r="AD39" s="577"/>
      <c r="AE39" s="577"/>
      <c r="AF39" s="577"/>
      <c r="AG39" s="577"/>
      <c r="AH39" s="577"/>
      <c r="AI39" s="577"/>
    </row>
    <row r="40" spans="3:67" ht="6.95" customHeight="1" x14ac:dyDescent="0.25"/>
    <row r="41" spans="3:67" ht="6.95" customHeight="1" thickBot="1" x14ac:dyDescent="0.3"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6"/>
      <c r="BL41" s="276"/>
      <c r="BM41" s="276"/>
      <c r="BN41" s="276"/>
      <c r="BO41" s="276"/>
    </row>
    <row r="42" spans="3:67" ht="6.95" customHeight="1" x14ac:dyDescent="0.25">
      <c r="C42" s="611" t="s">
        <v>250</v>
      </c>
      <c r="D42" s="611"/>
      <c r="E42" s="611"/>
      <c r="F42" s="611"/>
      <c r="G42" s="611"/>
      <c r="H42" s="611"/>
      <c r="I42" s="611"/>
      <c r="J42" s="611"/>
      <c r="K42" s="611"/>
      <c r="L42" s="611"/>
      <c r="M42" s="611"/>
      <c r="N42" s="611"/>
      <c r="O42" s="611"/>
      <c r="P42" s="611"/>
      <c r="Q42" s="611"/>
      <c r="R42" s="611"/>
      <c r="S42" s="611"/>
      <c r="T42" s="611"/>
      <c r="U42" s="611"/>
      <c r="V42" s="611"/>
      <c r="W42" s="611"/>
      <c r="X42" s="611"/>
      <c r="Y42" s="611"/>
      <c r="Z42" s="611"/>
      <c r="AA42" s="611"/>
      <c r="AB42" s="611"/>
      <c r="AC42" s="611"/>
      <c r="AD42" s="611"/>
      <c r="AE42" s="611"/>
      <c r="AF42" s="611"/>
      <c r="AG42" s="611"/>
      <c r="AH42" s="611"/>
      <c r="AI42" s="611"/>
      <c r="AJ42" s="611"/>
      <c r="AK42" s="611"/>
      <c r="AL42" s="611"/>
      <c r="AM42" s="611"/>
      <c r="AN42" s="611"/>
      <c r="AO42" s="611"/>
      <c r="AP42" s="611"/>
      <c r="AQ42" s="611"/>
      <c r="AR42" s="611"/>
      <c r="AS42" s="611"/>
      <c r="AT42" s="611"/>
      <c r="AU42" s="611"/>
      <c r="AV42" s="611"/>
      <c r="AW42" s="611"/>
      <c r="AX42" s="611"/>
      <c r="AY42" s="611"/>
      <c r="AZ42" s="611"/>
      <c r="BA42" s="611"/>
      <c r="BB42" s="611"/>
      <c r="BC42" s="611"/>
      <c r="BD42" s="611"/>
      <c r="BE42" s="611"/>
      <c r="BF42" s="611"/>
      <c r="BG42" s="611"/>
      <c r="BH42" s="611"/>
      <c r="BI42" s="611"/>
      <c r="BJ42" s="611"/>
      <c r="BK42" s="611"/>
      <c r="BL42" s="611"/>
      <c r="BM42" s="611"/>
      <c r="BN42" s="611"/>
      <c r="BO42" s="611"/>
    </row>
    <row r="43" spans="3:67" ht="6.95" customHeight="1" thickBot="1" x14ac:dyDescent="0.3">
      <c r="C43" s="541"/>
      <c r="D43" s="541"/>
      <c r="E43" s="541"/>
      <c r="F43" s="541"/>
      <c r="G43" s="541"/>
      <c r="H43" s="541"/>
      <c r="I43" s="541"/>
      <c r="J43" s="541"/>
      <c r="K43" s="541"/>
      <c r="L43" s="541"/>
      <c r="M43" s="541"/>
      <c r="N43" s="541"/>
      <c r="O43" s="541"/>
      <c r="P43" s="541"/>
      <c r="Q43" s="541"/>
      <c r="R43" s="541"/>
      <c r="S43" s="541"/>
      <c r="T43" s="541"/>
      <c r="U43" s="541"/>
      <c r="V43" s="541"/>
      <c r="W43" s="541"/>
      <c r="X43" s="541"/>
      <c r="Y43" s="541"/>
      <c r="Z43" s="541"/>
      <c r="AA43" s="541"/>
      <c r="AB43" s="541"/>
      <c r="AC43" s="541"/>
      <c r="AD43" s="541"/>
      <c r="AE43" s="541"/>
      <c r="AF43" s="541"/>
      <c r="AG43" s="541"/>
      <c r="AH43" s="541"/>
      <c r="AI43" s="541"/>
      <c r="AJ43" s="541"/>
      <c r="AK43" s="541"/>
      <c r="AL43" s="541"/>
      <c r="AM43" s="541"/>
      <c r="AN43" s="541"/>
      <c r="AO43" s="541"/>
      <c r="AP43" s="541"/>
      <c r="AQ43" s="541"/>
      <c r="AR43" s="541"/>
      <c r="AS43" s="541"/>
      <c r="AT43" s="541"/>
      <c r="AU43" s="541"/>
      <c r="AV43" s="541"/>
      <c r="AW43" s="541"/>
      <c r="AX43" s="541"/>
      <c r="AY43" s="541"/>
      <c r="AZ43" s="541"/>
      <c r="BA43" s="541"/>
      <c r="BB43" s="541"/>
      <c r="BC43" s="541"/>
      <c r="BD43" s="541"/>
      <c r="BE43" s="541"/>
      <c r="BF43" s="541"/>
      <c r="BG43" s="541"/>
      <c r="BH43" s="541"/>
      <c r="BI43" s="541"/>
      <c r="BJ43" s="541"/>
      <c r="BK43" s="541"/>
      <c r="BL43" s="541"/>
      <c r="BM43" s="541"/>
      <c r="BN43" s="541"/>
      <c r="BO43" s="541"/>
    </row>
    <row r="44" spans="3:67" ht="6.95" customHeight="1" x14ac:dyDescent="0.25">
      <c r="C44" s="565" t="s">
        <v>252</v>
      </c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6"/>
      <c r="P44" s="566"/>
      <c r="Q44" s="566"/>
      <c r="R44" s="566"/>
      <c r="S44" s="566"/>
      <c r="T44" s="566"/>
      <c r="U44" s="566"/>
      <c r="V44" s="566"/>
      <c r="W44" s="566"/>
      <c r="X44" s="566"/>
      <c r="Y44" s="566"/>
      <c r="Z44" s="566"/>
      <c r="AA44" s="566"/>
      <c r="AB44" s="566"/>
      <c r="AC44" s="566"/>
      <c r="AD44" s="566"/>
      <c r="AE44" s="566"/>
      <c r="AF44" s="566"/>
      <c r="AG44" s="566"/>
      <c r="AH44" s="566"/>
      <c r="AI44" s="566"/>
      <c r="AJ44" s="566"/>
      <c r="AK44" s="566"/>
      <c r="AL44" s="566"/>
      <c r="AM44" s="566"/>
      <c r="AN44" s="566"/>
      <c r="AO44" s="566"/>
      <c r="AP44" s="566"/>
      <c r="AQ44" s="566"/>
      <c r="AR44" s="566"/>
      <c r="AS44" s="566"/>
      <c r="AT44" s="566"/>
      <c r="AU44" s="566"/>
      <c r="AV44" s="566"/>
      <c r="AW44" s="566"/>
      <c r="AX44" s="566"/>
      <c r="AY44" s="566"/>
      <c r="AZ44" s="566"/>
      <c r="BA44" s="566"/>
      <c r="BB44" s="566"/>
      <c r="BC44" s="567"/>
      <c r="BD44" s="632">
        <v>282000</v>
      </c>
      <c r="BE44" s="632"/>
      <c r="BF44" s="632"/>
      <c r="BG44" s="632"/>
      <c r="BH44" s="632"/>
      <c r="BI44" s="632"/>
      <c r="BJ44" s="632"/>
      <c r="BK44" s="632"/>
      <c r="BL44" s="632"/>
      <c r="BM44" s="632"/>
      <c r="BN44" s="632"/>
      <c r="BO44" s="632"/>
    </row>
    <row r="45" spans="3:67" ht="6.95" customHeight="1" x14ac:dyDescent="0.25">
      <c r="C45" s="565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6"/>
      <c r="P45" s="566"/>
      <c r="Q45" s="566"/>
      <c r="R45" s="566"/>
      <c r="S45" s="566"/>
      <c r="T45" s="566"/>
      <c r="U45" s="566"/>
      <c r="V45" s="566"/>
      <c r="W45" s="566"/>
      <c r="X45" s="566"/>
      <c r="Y45" s="566"/>
      <c r="Z45" s="566"/>
      <c r="AA45" s="566"/>
      <c r="AB45" s="566"/>
      <c r="AC45" s="566"/>
      <c r="AD45" s="566"/>
      <c r="AE45" s="566"/>
      <c r="AF45" s="566"/>
      <c r="AG45" s="566"/>
      <c r="AH45" s="566"/>
      <c r="AI45" s="566"/>
      <c r="AJ45" s="566"/>
      <c r="AK45" s="566"/>
      <c r="AL45" s="566"/>
      <c r="AM45" s="566"/>
      <c r="AN45" s="566"/>
      <c r="AO45" s="566"/>
      <c r="AP45" s="566"/>
      <c r="AQ45" s="566"/>
      <c r="AR45" s="566"/>
      <c r="AS45" s="566"/>
      <c r="AT45" s="566"/>
      <c r="AU45" s="566"/>
      <c r="AV45" s="566"/>
      <c r="AW45" s="566"/>
      <c r="AX45" s="566"/>
      <c r="AY45" s="566"/>
      <c r="AZ45" s="566"/>
      <c r="BA45" s="566"/>
      <c r="BB45" s="566"/>
      <c r="BC45" s="567"/>
      <c r="BD45" s="622"/>
      <c r="BE45" s="622"/>
      <c r="BF45" s="622"/>
      <c r="BG45" s="622"/>
      <c r="BH45" s="622"/>
      <c r="BI45" s="622"/>
      <c r="BJ45" s="622"/>
      <c r="BK45" s="622"/>
      <c r="BL45" s="622"/>
      <c r="BM45" s="622"/>
      <c r="BN45" s="622"/>
      <c r="BO45" s="622"/>
    </row>
    <row r="46" spans="3:67" ht="6.95" customHeight="1" x14ac:dyDescent="0.25">
      <c r="C46" s="568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69"/>
      <c r="AB46" s="569"/>
      <c r="AC46" s="569"/>
      <c r="AD46" s="569"/>
      <c r="AE46" s="569"/>
      <c r="AF46" s="569"/>
      <c r="AG46" s="569"/>
      <c r="AH46" s="569"/>
      <c r="AI46" s="569"/>
      <c r="AJ46" s="569"/>
      <c r="AK46" s="569"/>
      <c r="AL46" s="569"/>
      <c r="AM46" s="569"/>
      <c r="AN46" s="569"/>
      <c r="AO46" s="569"/>
      <c r="AP46" s="569"/>
      <c r="AQ46" s="569"/>
      <c r="AR46" s="569"/>
      <c r="AS46" s="569"/>
      <c r="AT46" s="569"/>
      <c r="AU46" s="569"/>
      <c r="AV46" s="569"/>
      <c r="AW46" s="569"/>
      <c r="AX46" s="569"/>
      <c r="AY46" s="569"/>
      <c r="AZ46" s="569"/>
      <c r="BA46" s="569"/>
      <c r="BB46" s="569"/>
      <c r="BC46" s="570"/>
      <c r="BD46" s="622"/>
      <c r="BE46" s="622"/>
      <c r="BF46" s="622"/>
      <c r="BG46" s="622"/>
      <c r="BH46" s="622"/>
      <c r="BI46" s="622"/>
      <c r="BJ46" s="622"/>
      <c r="BK46" s="622"/>
      <c r="BL46" s="622"/>
      <c r="BM46" s="622"/>
      <c r="BN46" s="622"/>
      <c r="BO46" s="622"/>
    </row>
    <row r="47" spans="3:67" ht="6.95" customHeight="1" x14ac:dyDescent="0.25"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4"/>
      <c r="AC47" s="284"/>
      <c r="AD47" s="284"/>
      <c r="AE47" s="284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562" t="s">
        <v>144</v>
      </c>
      <c r="AW47" s="563"/>
      <c r="AX47" s="563"/>
      <c r="AY47" s="563"/>
      <c r="AZ47" s="563"/>
      <c r="BA47" s="563"/>
      <c r="BB47" s="563"/>
      <c r="BC47" s="564"/>
      <c r="BD47" s="623" t="s">
        <v>420</v>
      </c>
      <c r="BE47" s="624"/>
      <c r="BF47" s="624"/>
      <c r="BG47" s="624"/>
      <c r="BH47" s="624"/>
      <c r="BI47" s="624"/>
      <c r="BJ47" s="624"/>
      <c r="BK47" s="624"/>
      <c r="BL47" s="624"/>
      <c r="BM47" s="624"/>
      <c r="BN47" s="624"/>
      <c r="BO47" s="625"/>
    </row>
    <row r="48" spans="3:67" ht="6.95" customHeight="1" x14ac:dyDescent="0.25"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565"/>
      <c r="AW48" s="566"/>
      <c r="AX48" s="566"/>
      <c r="AY48" s="566"/>
      <c r="AZ48" s="566"/>
      <c r="BA48" s="566"/>
      <c r="BB48" s="566"/>
      <c r="BC48" s="567"/>
      <c r="BD48" s="626"/>
      <c r="BE48" s="627"/>
      <c r="BF48" s="627"/>
      <c r="BG48" s="627"/>
      <c r="BH48" s="627"/>
      <c r="BI48" s="627"/>
      <c r="BJ48" s="627"/>
      <c r="BK48" s="627"/>
      <c r="BL48" s="627"/>
      <c r="BM48" s="627"/>
      <c r="BN48" s="627"/>
      <c r="BO48" s="628"/>
    </row>
    <row r="49" spans="3:67" ht="6.95" customHeight="1" x14ac:dyDescent="0.25"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4"/>
      <c r="N49" s="284"/>
      <c r="O49" s="284"/>
      <c r="P49" s="284"/>
      <c r="Q49" s="284"/>
      <c r="R49" s="284"/>
      <c r="S49" s="284"/>
      <c r="T49" s="284"/>
      <c r="U49" s="284"/>
      <c r="V49" s="284"/>
      <c r="W49" s="284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568"/>
      <c r="AW49" s="569"/>
      <c r="AX49" s="569"/>
      <c r="AY49" s="569"/>
      <c r="AZ49" s="569"/>
      <c r="BA49" s="569"/>
      <c r="BB49" s="569"/>
      <c r="BC49" s="570"/>
      <c r="BD49" s="629"/>
      <c r="BE49" s="630"/>
      <c r="BF49" s="630"/>
      <c r="BG49" s="630"/>
      <c r="BH49" s="630"/>
      <c r="BI49" s="630"/>
      <c r="BJ49" s="630"/>
      <c r="BK49" s="630"/>
      <c r="BL49" s="630"/>
      <c r="BM49" s="630"/>
      <c r="BN49" s="630"/>
      <c r="BO49" s="631"/>
    </row>
    <row r="50" spans="3:67" ht="6.95" customHeight="1" x14ac:dyDescent="0.25">
      <c r="C50" s="562" t="s">
        <v>391</v>
      </c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63"/>
      <c r="AB50" s="563"/>
      <c r="AC50" s="563"/>
      <c r="AD50" s="563"/>
      <c r="AE50" s="563"/>
      <c r="AF50" s="563"/>
      <c r="AG50" s="563"/>
      <c r="AH50" s="563"/>
      <c r="AI50" s="563"/>
      <c r="AJ50" s="563"/>
      <c r="AK50" s="563"/>
      <c r="AL50" s="563"/>
      <c r="AM50" s="563"/>
      <c r="AN50" s="563"/>
      <c r="AO50" s="563"/>
      <c r="AP50" s="563"/>
      <c r="AQ50" s="563"/>
      <c r="AR50" s="563"/>
      <c r="AS50" s="563"/>
      <c r="AT50" s="563"/>
      <c r="AU50" s="563"/>
      <c r="AV50" s="563"/>
      <c r="AW50" s="563"/>
      <c r="AX50" s="563"/>
      <c r="AY50" s="563"/>
      <c r="AZ50" s="563"/>
      <c r="BA50" s="563"/>
      <c r="BB50" s="563"/>
      <c r="BC50" s="564"/>
      <c r="BD50" s="622">
        <v>155800</v>
      </c>
      <c r="BE50" s="622"/>
      <c r="BF50" s="622"/>
      <c r="BG50" s="622"/>
      <c r="BH50" s="622"/>
      <c r="BI50" s="622"/>
      <c r="BJ50" s="622"/>
      <c r="BK50" s="622"/>
      <c r="BL50" s="622"/>
      <c r="BM50" s="622"/>
      <c r="BN50" s="622"/>
      <c r="BO50" s="622"/>
    </row>
    <row r="51" spans="3:67" ht="6.95" customHeight="1" x14ac:dyDescent="0.25">
      <c r="C51" s="565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66"/>
      <c r="AB51" s="566"/>
      <c r="AC51" s="566"/>
      <c r="AD51" s="566"/>
      <c r="AE51" s="566"/>
      <c r="AF51" s="566"/>
      <c r="AG51" s="566"/>
      <c r="AH51" s="566"/>
      <c r="AI51" s="566"/>
      <c r="AJ51" s="566"/>
      <c r="AK51" s="566"/>
      <c r="AL51" s="566"/>
      <c r="AM51" s="566"/>
      <c r="AN51" s="566"/>
      <c r="AO51" s="566"/>
      <c r="AP51" s="566"/>
      <c r="AQ51" s="566"/>
      <c r="AR51" s="566"/>
      <c r="AS51" s="566"/>
      <c r="AT51" s="566"/>
      <c r="AU51" s="566"/>
      <c r="AV51" s="566"/>
      <c r="AW51" s="566"/>
      <c r="AX51" s="566"/>
      <c r="AY51" s="566"/>
      <c r="AZ51" s="566"/>
      <c r="BA51" s="566"/>
      <c r="BB51" s="566"/>
      <c r="BC51" s="567"/>
      <c r="BD51" s="622"/>
      <c r="BE51" s="622"/>
      <c r="BF51" s="622"/>
      <c r="BG51" s="622"/>
      <c r="BH51" s="622"/>
      <c r="BI51" s="622"/>
      <c r="BJ51" s="622"/>
      <c r="BK51" s="622"/>
      <c r="BL51" s="622"/>
      <c r="BM51" s="622"/>
      <c r="BN51" s="622"/>
      <c r="BO51" s="622"/>
    </row>
    <row r="52" spans="3:67" ht="6.95" customHeight="1" x14ac:dyDescent="0.25">
      <c r="C52" s="568"/>
      <c r="D52" s="569"/>
      <c r="E52" s="569"/>
      <c r="F52" s="569"/>
      <c r="G52" s="569"/>
      <c r="H52" s="569"/>
      <c r="I52" s="569"/>
      <c r="J52" s="569"/>
      <c r="K52" s="569"/>
      <c r="L52" s="569"/>
      <c r="M52" s="569"/>
      <c r="N52" s="569"/>
      <c r="O52" s="569"/>
      <c r="P52" s="569"/>
      <c r="Q52" s="569"/>
      <c r="R52" s="569"/>
      <c r="S52" s="569"/>
      <c r="T52" s="569"/>
      <c r="U52" s="569"/>
      <c r="V52" s="569"/>
      <c r="W52" s="569"/>
      <c r="X52" s="569"/>
      <c r="Y52" s="569"/>
      <c r="Z52" s="569"/>
      <c r="AA52" s="569"/>
      <c r="AB52" s="569"/>
      <c r="AC52" s="569"/>
      <c r="AD52" s="569"/>
      <c r="AE52" s="569"/>
      <c r="AF52" s="569"/>
      <c r="AG52" s="569"/>
      <c r="AH52" s="569"/>
      <c r="AI52" s="569"/>
      <c r="AJ52" s="569"/>
      <c r="AK52" s="569"/>
      <c r="AL52" s="569"/>
      <c r="AM52" s="569"/>
      <c r="AN52" s="569"/>
      <c r="AO52" s="569"/>
      <c r="AP52" s="569"/>
      <c r="AQ52" s="569"/>
      <c r="AR52" s="569"/>
      <c r="AS52" s="569"/>
      <c r="AT52" s="569"/>
      <c r="AU52" s="569"/>
      <c r="AV52" s="569"/>
      <c r="AW52" s="569"/>
      <c r="AX52" s="569"/>
      <c r="AY52" s="569"/>
      <c r="AZ52" s="569"/>
      <c r="BA52" s="569"/>
      <c r="BB52" s="569"/>
      <c r="BC52" s="570"/>
      <c r="BD52" s="622"/>
      <c r="BE52" s="622"/>
      <c r="BF52" s="622"/>
      <c r="BG52" s="622"/>
      <c r="BH52" s="622"/>
      <c r="BI52" s="622"/>
      <c r="BJ52" s="622"/>
      <c r="BK52" s="622"/>
      <c r="BL52" s="622"/>
      <c r="BM52" s="622"/>
      <c r="BN52" s="622"/>
      <c r="BO52" s="622"/>
    </row>
    <row r="53" spans="3:67" ht="6.95" customHeight="1" x14ac:dyDescent="0.25"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  <c r="AC53" s="285"/>
      <c r="AD53" s="285"/>
      <c r="AE53" s="285"/>
      <c r="AF53" s="285"/>
      <c r="AG53" s="285"/>
      <c r="AH53" s="285"/>
      <c r="AI53" s="285"/>
      <c r="AJ53" s="285"/>
      <c r="AK53" s="285"/>
      <c r="AL53" s="285"/>
      <c r="AM53" s="285"/>
      <c r="AN53" s="285"/>
      <c r="AO53" s="285"/>
      <c r="AP53" s="285"/>
      <c r="AQ53" s="285"/>
      <c r="AR53" s="285"/>
      <c r="AS53" s="285"/>
      <c r="AT53" s="285"/>
      <c r="AU53" s="285"/>
      <c r="AV53" s="562" t="s">
        <v>144</v>
      </c>
      <c r="AW53" s="563"/>
      <c r="AX53" s="563"/>
      <c r="AY53" s="563"/>
      <c r="AZ53" s="563"/>
      <c r="BA53" s="563"/>
      <c r="BB53" s="563"/>
      <c r="BC53" s="564"/>
      <c r="BD53" s="601" t="s">
        <v>419</v>
      </c>
      <c r="BE53" s="601"/>
      <c r="BF53" s="601"/>
      <c r="BG53" s="601"/>
      <c r="BH53" s="601"/>
      <c r="BI53" s="601"/>
      <c r="BJ53" s="601"/>
      <c r="BK53" s="601"/>
      <c r="BL53" s="601"/>
      <c r="BM53" s="601"/>
      <c r="BN53" s="601"/>
      <c r="BO53" s="601"/>
    </row>
    <row r="54" spans="3:67" ht="6.95" customHeight="1" x14ac:dyDescent="0.25"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4"/>
      <c r="N54" s="284"/>
      <c r="O54" s="284"/>
      <c r="P54" s="284"/>
      <c r="Q54" s="284"/>
      <c r="R54" s="284"/>
      <c r="S54" s="284"/>
      <c r="T54" s="284"/>
      <c r="U54" s="284"/>
      <c r="V54" s="284"/>
      <c r="W54" s="284"/>
      <c r="X54" s="284"/>
      <c r="Y54" s="284"/>
      <c r="Z54" s="284"/>
      <c r="AA54" s="284"/>
      <c r="AB54" s="284"/>
      <c r="AC54" s="284"/>
      <c r="AD54" s="284"/>
      <c r="AE54" s="284"/>
      <c r="AF54" s="285"/>
      <c r="AG54" s="285"/>
      <c r="AH54" s="285"/>
      <c r="AI54" s="285"/>
      <c r="AJ54" s="285"/>
      <c r="AK54" s="285"/>
      <c r="AL54" s="285"/>
      <c r="AM54" s="285"/>
      <c r="AN54" s="285"/>
      <c r="AO54" s="285"/>
      <c r="AP54" s="285"/>
      <c r="AQ54" s="285"/>
      <c r="AR54" s="285"/>
      <c r="AS54" s="285"/>
      <c r="AT54" s="285"/>
      <c r="AU54" s="285"/>
      <c r="AV54" s="565"/>
      <c r="AW54" s="566"/>
      <c r="AX54" s="566"/>
      <c r="AY54" s="566"/>
      <c r="AZ54" s="566"/>
      <c r="BA54" s="566"/>
      <c r="BB54" s="566"/>
      <c r="BC54" s="567"/>
      <c r="BD54" s="601"/>
      <c r="BE54" s="601"/>
      <c r="BF54" s="601"/>
      <c r="BG54" s="601"/>
      <c r="BH54" s="601"/>
      <c r="BI54" s="601"/>
      <c r="BJ54" s="601"/>
      <c r="BK54" s="601"/>
      <c r="BL54" s="601"/>
      <c r="BM54" s="601"/>
      <c r="BN54" s="601"/>
      <c r="BO54" s="601"/>
    </row>
    <row r="55" spans="3:67" ht="6.95" customHeight="1" x14ac:dyDescent="0.25"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568"/>
      <c r="AW55" s="569"/>
      <c r="AX55" s="569"/>
      <c r="AY55" s="569"/>
      <c r="AZ55" s="569"/>
      <c r="BA55" s="569"/>
      <c r="BB55" s="569"/>
      <c r="BC55" s="570"/>
      <c r="BD55" s="601"/>
      <c r="BE55" s="601"/>
      <c r="BF55" s="601"/>
      <c r="BG55" s="601"/>
      <c r="BH55" s="601"/>
      <c r="BI55" s="601"/>
      <c r="BJ55" s="601"/>
      <c r="BK55" s="601"/>
      <c r="BL55" s="601"/>
      <c r="BM55" s="601"/>
      <c r="BN55" s="601"/>
      <c r="BO55" s="601"/>
    </row>
    <row r="56" spans="3:67" ht="6.95" customHeight="1" x14ac:dyDescent="0.25"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</row>
    <row r="57" spans="3:67" ht="6.95" customHeight="1" thickBot="1" x14ac:dyDescent="0.3"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276"/>
      <c r="O57" s="276"/>
      <c r="P57" s="276"/>
      <c r="Q57" s="276"/>
      <c r="R57" s="276"/>
      <c r="S57" s="276"/>
      <c r="T57" s="276"/>
      <c r="U57" s="276"/>
      <c r="V57" s="276"/>
      <c r="W57" s="276"/>
      <c r="X57" s="276"/>
      <c r="Y57" s="276"/>
      <c r="Z57" s="276"/>
      <c r="AA57" s="276"/>
      <c r="AB57" s="276"/>
      <c r="AC57" s="276"/>
      <c r="AD57" s="276"/>
      <c r="AE57" s="276"/>
      <c r="AF57" s="276"/>
      <c r="AG57" s="276"/>
      <c r="AH57" s="276"/>
      <c r="AI57" s="276"/>
      <c r="AJ57" s="276"/>
      <c r="AK57" s="276"/>
      <c r="AL57" s="276"/>
      <c r="AM57" s="276"/>
      <c r="AN57" s="276"/>
      <c r="AO57" s="276"/>
      <c r="AP57" s="276"/>
      <c r="AQ57" s="276"/>
      <c r="AR57" s="276"/>
      <c r="AS57" s="276"/>
      <c r="AT57" s="276"/>
      <c r="AU57" s="276"/>
      <c r="AV57" s="276"/>
      <c r="AW57" s="276"/>
      <c r="AX57" s="276"/>
      <c r="AY57" s="276"/>
      <c r="AZ57" s="276"/>
      <c r="BA57" s="276"/>
      <c r="BB57" s="276"/>
      <c r="BC57" s="276"/>
      <c r="BD57" s="276"/>
      <c r="BE57" s="276"/>
      <c r="BF57" s="276"/>
      <c r="BG57" s="276"/>
      <c r="BH57" s="276"/>
      <c r="BI57" s="276"/>
      <c r="BJ57" s="276"/>
      <c r="BK57" s="276"/>
      <c r="BL57" s="276"/>
      <c r="BM57" s="276"/>
      <c r="BN57" s="276"/>
      <c r="BO57" s="276"/>
    </row>
    <row r="58" spans="3:67" ht="6.95" customHeight="1" x14ac:dyDescent="0.25">
      <c r="C58" s="540" t="s">
        <v>401</v>
      </c>
      <c r="D58" s="540"/>
      <c r="E58" s="540"/>
      <c r="F58" s="540"/>
      <c r="G58" s="540"/>
      <c r="H58" s="540"/>
      <c r="I58" s="540"/>
      <c r="J58" s="540"/>
      <c r="K58" s="540"/>
      <c r="L58" s="540"/>
      <c r="M58" s="540"/>
      <c r="N58" s="540"/>
      <c r="O58" s="540"/>
      <c r="P58" s="540"/>
      <c r="Q58" s="540"/>
      <c r="R58" s="540"/>
      <c r="S58" s="540"/>
      <c r="T58" s="540"/>
      <c r="U58" s="540"/>
      <c r="V58" s="540"/>
      <c r="W58" s="540"/>
      <c r="X58" s="540"/>
      <c r="Y58" s="540"/>
      <c r="Z58" s="540"/>
      <c r="AA58" s="540"/>
      <c r="AB58" s="540"/>
      <c r="AC58" s="540"/>
      <c r="AD58" s="540"/>
      <c r="AE58" s="540"/>
      <c r="AF58" s="540"/>
      <c r="AG58" s="540"/>
      <c r="AH58" s="540"/>
      <c r="AI58" s="540"/>
      <c r="AJ58" s="540"/>
      <c r="AK58" s="540"/>
      <c r="AL58" s="540"/>
      <c r="AM58" s="540"/>
      <c r="AN58" s="540"/>
      <c r="AO58" s="540"/>
      <c r="AP58" s="540"/>
      <c r="AQ58" s="540"/>
      <c r="AR58" s="540"/>
      <c r="AS58" s="540"/>
      <c r="AT58" s="540"/>
      <c r="AU58" s="540"/>
      <c r="AV58" s="540"/>
      <c r="AW58" s="540"/>
      <c r="AX58" s="540"/>
      <c r="AY58" s="540"/>
      <c r="AZ58" s="540"/>
      <c r="BA58" s="540"/>
      <c r="BB58" s="540"/>
      <c r="BC58" s="540"/>
      <c r="BD58" s="540"/>
      <c r="BE58" s="540"/>
      <c r="BF58" s="540"/>
      <c r="BG58" s="540"/>
      <c r="BH58" s="540"/>
      <c r="BI58" s="540"/>
      <c r="BJ58" s="540"/>
      <c r="BK58" s="540"/>
      <c r="BL58" s="540"/>
      <c r="BM58" s="540"/>
      <c r="BN58" s="540"/>
      <c r="BO58" s="540"/>
    </row>
    <row r="59" spans="3:67" ht="6.95" customHeight="1" thickBot="1" x14ac:dyDescent="0.3">
      <c r="C59" s="541"/>
      <c r="D59" s="541"/>
      <c r="E59" s="541"/>
      <c r="F59" s="541"/>
      <c r="G59" s="541"/>
      <c r="H59" s="541"/>
      <c r="I59" s="541"/>
      <c r="J59" s="541"/>
      <c r="K59" s="541"/>
      <c r="L59" s="541"/>
      <c r="M59" s="541"/>
      <c r="N59" s="541"/>
      <c r="O59" s="541"/>
      <c r="P59" s="541"/>
      <c r="Q59" s="541"/>
      <c r="R59" s="541"/>
      <c r="S59" s="541"/>
      <c r="T59" s="541"/>
      <c r="U59" s="541"/>
      <c r="V59" s="541"/>
      <c r="W59" s="541"/>
      <c r="X59" s="541"/>
      <c r="Y59" s="541"/>
      <c r="Z59" s="541"/>
      <c r="AA59" s="541"/>
      <c r="AB59" s="541"/>
      <c r="AC59" s="541"/>
      <c r="AD59" s="541"/>
      <c r="AE59" s="541"/>
      <c r="AF59" s="541"/>
      <c r="AG59" s="541"/>
      <c r="AH59" s="541"/>
      <c r="AI59" s="541"/>
      <c r="AJ59" s="541"/>
      <c r="AK59" s="541"/>
      <c r="AL59" s="541"/>
      <c r="AM59" s="541"/>
      <c r="AN59" s="541"/>
      <c r="AO59" s="541"/>
      <c r="AP59" s="541"/>
      <c r="AQ59" s="541"/>
      <c r="AR59" s="541"/>
      <c r="AS59" s="541"/>
      <c r="AT59" s="541"/>
      <c r="AU59" s="541"/>
      <c r="AV59" s="541"/>
      <c r="AW59" s="541"/>
      <c r="AX59" s="541"/>
      <c r="AY59" s="541"/>
      <c r="AZ59" s="541"/>
      <c r="BA59" s="541"/>
      <c r="BB59" s="541"/>
      <c r="BC59" s="541"/>
      <c r="BD59" s="541"/>
      <c r="BE59" s="541"/>
      <c r="BF59" s="541"/>
      <c r="BG59" s="541"/>
      <c r="BH59" s="541"/>
      <c r="BI59" s="541"/>
      <c r="BJ59" s="541"/>
      <c r="BK59" s="541"/>
      <c r="BL59" s="541"/>
      <c r="BM59" s="541"/>
      <c r="BN59" s="541"/>
      <c r="BO59" s="541"/>
    </row>
    <row r="60" spans="3:67" ht="6.95" customHeight="1" x14ac:dyDescent="0.25">
      <c r="C60" s="539" t="s">
        <v>262</v>
      </c>
      <c r="D60" s="539"/>
      <c r="E60" s="539"/>
      <c r="F60" s="524" t="s">
        <v>263</v>
      </c>
      <c r="G60" s="524"/>
      <c r="H60" s="524"/>
      <c r="I60" s="524"/>
      <c r="J60" s="524"/>
      <c r="K60" s="524"/>
      <c r="L60" s="524"/>
      <c r="M60" s="524"/>
      <c r="N60" s="524"/>
      <c r="O60" s="524"/>
      <c r="P60" s="524"/>
      <c r="Q60" s="524"/>
      <c r="R60" s="524"/>
      <c r="S60" s="524"/>
      <c r="T60" s="524"/>
      <c r="U60" s="524"/>
      <c r="V60" s="524"/>
      <c r="W60" s="524"/>
      <c r="X60" s="524"/>
      <c r="Y60" s="524"/>
      <c r="Z60" s="524"/>
      <c r="AA60" s="524"/>
      <c r="AB60" s="524"/>
      <c r="AC60" s="524"/>
      <c r="AD60" s="524"/>
      <c r="AE60" s="538" t="s">
        <v>264</v>
      </c>
      <c r="AF60" s="538"/>
      <c r="AG60" s="538"/>
      <c r="AH60" s="538"/>
      <c r="AI60" s="538"/>
      <c r="AJ60" s="538"/>
      <c r="AK60" s="538"/>
      <c r="AL60" s="538"/>
      <c r="AM60" s="538"/>
      <c r="AN60" s="538"/>
      <c r="AO60" s="538"/>
      <c r="AP60" s="524" t="s">
        <v>265</v>
      </c>
      <c r="AQ60" s="524"/>
      <c r="AR60" s="524"/>
      <c r="AS60" s="524"/>
      <c r="AT60" s="524"/>
      <c r="AU60" s="524"/>
      <c r="AV60" s="524"/>
      <c r="AW60" s="524"/>
      <c r="AX60" s="524"/>
      <c r="AY60" s="524"/>
      <c r="AZ60" s="524"/>
      <c r="BA60" s="524"/>
      <c r="BB60" s="524"/>
      <c r="BC60" s="524"/>
      <c r="BD60" s="524"/>
      <c r="BE60" s="524"/>
      <c r="BF60" s="524"/>
      <c r="BG60" s="524"/>
      <c r="BH60" s="524"/>
      <c r="BI60" s="524"/>
      <c r="BJ60" s="524"/>
      <c r="BK60" s="524"/>
      <c r="BL60" s="524"/>
      <c r="BM60" s="524"/>
      <c r="BN60" s="524"/>
      <c r="BO60" s="524"/>
    </row>
    <row r="61" spans="3:67" ht="6.95" customHeight="1" x14ac:dyDescent="0.25">
      <c r="C61" s="458"/>
      <c r="D61" s="458"/>
      <c r="E61" s="458"/>
      <c r="F61" s="415"/>
      <c r="G61" s="415"/>
      <c r="H61" s="415"/>
      <c r="I61" s="415"/>
      <c r="J61" s="415"/>
      <c r="K61" s="415"/>
      <c r="L61" s="415"/>
      <c r="M61" s="415"/>
      <c r="N61" s="415"/>
      <c r="O61" s="415"/>
      <c r="P61" s="415"/>
      <c r="Q61" s="415"/>
      <c r="R61" s="415"/>
      <c r="S61" s="415"/>
      <c r="T61" s="415"/>
      <c r="U61" s="415"/>
      <c r="V61" s="415"/>
      <c r="W61" s="415"/>
      <c r="X61" s="415"/>
      <c r="Y61" s="415"/>
      <c r="Z61" s="415"/>
      <c r="AA61" s="415"/>
      <c r="AB61" s="415"/>
      <c r="AC61" s="415"/>
      <c r="AD61" s="415"/>
      <c r="AE61" s="507"/>
      <c r="AF61" s="507"/>
      <c r="AG61" s="507"/>
      <c r="AH61" s="507"/>
      <c r="AI61" s="507"/>
      <c r="AJ61" s="507"/>
      <c r="AK61" s="507"/>
      <c r="AL61" s="507"/>
      <c r="AM61" s="507"/>
      <c r="AN61" s="507"/>
      <c r="AO61" s="507"/>
      <c r="AP61" s="542"/>
      <c r="AQ61" s="542"/>
      <c r="AR61" s="542"/>
      <c r="AS61" s="542"/>
      <c r="AT61" s="542"/>
      <c r="AU61" s="542"/>
      <c r="AV61" s="542"/>
      <c r="AW61" s="542"/>
      <c r="AX61" s="542"/>
      <c r="AY61" s="542"/>
      <c r="AZ61" s="542"/>
      <c r="BA61" s="542"/>
      <c r="BB61" s="542"/>
      <c r="BC61" s="542"/>
      <c r="BD61" s="542"/>
      <c r="BE61" s="542"/>
      <c r="BF61" s="542"/>
      <c r="BG61" s="542"/>
      <c r="BH61" s="542"/>
      <c r="BI61" s="542"/>
      <c r="BJ61" s="542"/>
      <c r="BK61" s="542"/>
      <c r="BL61" s="542"/>
      <c r="BM61" s="542"/>
      <c r="BN61" s="542"/>
      <c r="BO61" s="542"/>
    </row>
    <row r="62" spans="3:67" ht="17.25" customHeight="1" x14ac:dyDescent="0.25">
      <c r="C62" s="458"/>
      <c r="D62" s="458"/>
      <c r="E62" s="458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415"/>
      <c r="Z62" s="415"/>
      <c r="AA62" s="415"/>
      <c r="AB62" s="415"/>
      <c r="AC62" s="415"/>
      <c r="AD62" s="415"/>
      <c r="AE62" s="507"/>
      <c r="AF62" s="507"/>
      <c r="AG62" s="507"/>
      <c r="AH62" s="507"/>
      <c r="AI62" s="507"/>
      <c r="AJ62" s="507"/>
      <c r="AK62" s="507"/>
      <c r="AL62" s="507"/>
      <c r="AM62" s="507"/>
      <c r="AN62" s="507"/>
      <c r="AO62" s="521"/>
      <c r="AP62" s="544" t="s">
        <v>402</v>
      </c>
      <c r="AQ62" s="545"/>
      <c r="AR62" s="545"/>
      <c r="AS62" s="545"/>
      <c r="AT62" s="545"/>
      <c r="AU62" s="545"/>
      <c r="AV62" s="545"/>
      <c r="AW62" s="545"/>
      <c r="AX62" s="545"/>
      <c r="AY62" s="545"/>
      <c r="AZ62" s="545"/>
      <c r="BA62" s="543" t="s">
        <v>412</v>
      </c>
      <c r="BB62" s="543"/>
      <c r="BC62" s="543"/>
      <c r="BD62" s="223"/>
      <c r="BE62" s="223" t="s">
        <v>145</v>
      </c>
      <c r="BF62" s="543" t="s">
        <v>413</v>
      </c>
      <c r="BG62" s="543"/>
      <c r="BH62" s="543"/>
      <c r="BI62" s="546" t="s">
        <v>403</v>
      </c>
      <c r="BJ62" s="546"/>
      <c r="BK62" s="546"/>
      <c r="BL62" s="546"/>
      <c r="BM62" s="546"/>
      <c r="BN62" s="546"/>
      <c r="BO62" s="547"/>
    </row>
    <row r="63" spans="3:67" ht="9.75" customHeight="1" x14ac:dyDescent="0.25">
      <c r="C63" s="420">
        <v>1</v>
      </c>
      <c r="D63" s="420"/>
      <c r="E63" s="420"/>
      <c r="F63" s="537" t="s">
        <v>400</v>
      </c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1" t="s">
        <v>421</v>
      </c>
      <c r="AF63" s="532"/>
      <c r="AG63" s="532"/>
      <c r="AH63" s="532"/>
      <c r="AI63" s="532"/>
      <c r="AJ63" s="532"/>
      <c r="AK63" s="532"/>
      <c r="AL63" s="532"/>
      <c r="AM63" s="532"/>
      <c r="AN63" s="532"/>
      <c r="AO63" s="533"/>
      <c r="AP63" s="531" t="s">
        <v>422</v>
      </c>
      <c r="AQ63" s="532"/>
      <c r="AR63" s="532"/>
      <c r="AS63" s="532"/>
      <c r="AT63" s="532"/>
      <c r="AU63" s="532"/>
      <c r="AV63" s="532"/>
      <c r="AW63" s="532"/>
      <c r="AX63" s="532"/>
      <c r="AY63" s="532"/>
      <c r="AZ63" s="532"/>
      <c r="BA63" s="532"/>
      <c r="BB63" s="532"/>
      <c r="BC63" s="532"/>
      <c r="BD63" s="532"/>
      <c r="BE63" s="532"/>
      <c r="BF63" s="532"/>
      <c r="BG63" s="532"/>
      <c r="BH63" s="532"/>
      <c r="BI63" s="532"/>
      <c r="BJ63" s="532"/>
      <c r="BK63" s="532"/>
      <c r="BL63" s="532"/>
      <c r="BM63" s="532"/>
      <c r="BN63" s="532"/>
      <c r="BO63" s="533"/>
    </row>
    <row r="64" spans="3:67" ht="9.75" customHeight="1" x14ac:dyDescent="0.25">
      <c r="C64" s="420"/>
      <c r="D64" s="420"/>
      <c r="E64" s="420"/>
      <c r="F64" s="537"/>
      <c r="G64" s="537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4"/>
      <c r="AF64" s="535"/>
      <c r="AG64" s="535"/>
      <c r="AH64" s="535"/>
      <c r="AI64" s="535"/>
      <c r="AJ64" s="535"/>
      <c r="AK64" s="535"/>
      <c r="AL64" s="535"/>
      <c r="AM64" s="535"/>
      <c r="AN64" s="535"/>
      <c r="AO64" s="536"/>
      <c r="AP64" s="534"/>
      <c r="AQ64" s="535"/>
      <c r="AR64" s="535"/>
      <c r="AS64" s="535"/>
      <c r="AT64" s="535"/>
      <c r="AU64" s="535"/>
      <c r="AV64" s="535"/>
      <c r="AW64" s="535"/>
      <c r="AX64" s="535"/>
      <c r="AY64" s="535"/>
      <c r="AZ64" s="535"/>
      <c r="BA64" s="535"/>
      <c r="BB64" s="535"/>
      <c r="BC64" s="535"/>
      <c r="BD64" s="535"/>
      <c r="BE64" s="535"/>
      <c r="BF64" s="535"/>
      <c r="BG64" s="535"/>
      <c r="BH64" s="535"/>
      <c r="BI64" s="535"/>
      <c r="BJ64" s="535"/>
      <c r="BK64" s="535"/>
      <c r="BL64" s="535"/>
      <c r="BM64" s="535"/>
      <c r="BN64" s="535"/>
      <c r="BO64" s="536"/>
    </row>
    <row r="65" spans="3:67" ht="9.75" customHeight="1" x14ac:dyDescent="0.25">
      <c r="C65" s="420">
        <v>2</v>
      </c>
      <c r="D65" s="420"/>
      <c r="E65" s="420"/>
      <c r="F65" s="537" t="s">
        <v>267</v>
      </c>
      <c r="G65" s="537"/>
      <c r="H65" s="537"/>
      <c r="I65" s="537"/>
      <c r="J65" s="537"/>
      <c r="K65" s="537"/>
      <c r="L65" s="537"/>
      <c r="M65" s="537"/>
      <c r="N65" s="537"/>
      <c r="O65" s="537"/>
      <c r="P65" s="537"/>
      <c r="Q65" s="537"/>
      <c r="R65" s="537"/>
      <c r="S65" s="537"/>
      <c r="T65" s="537"/>
      <c r="U65" s="537"/>
      <c r="V65" s="537"/>
      <c r="W65" s="537"/>
      <c r="X65" s="537"/>
      <c r="Y65" s="537"/>
      <c r="Z65" s="537"/>
      <c r="AA65" s="537"/>
      <c r="AB65" s="537"/>
      <c r="AC65" s="537"/>
      <c r="AD65" s="537"/>
      <c r="AE65" s="531" t="s">
        <v>423</v>
      </c>
      <c r="AF65" s="532"/>
      <c r="AG65" s="532"/>
      <c r="AH65" s="532"/>
      <c r="AI65" s="532"/>
      <c r="AJ65" s="532"/>
      <c r="AK65" s="532"/>
      <c r="AL65" s="532"/>
      <c r="AM65" s="532"/>
      <c r="AN65" s="532"/>
      <c r="AO65" s="533"/>
      <c r="AP65" s="531" t="s">
        <v>424</v>
      </c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2"/>
      <c r="BG65" s="532"/>
      <c r="BH65" s="532"/>
      <c r="BI65" s="532"/>
      <c r="BJ65" s="532"/>
      <c r="BK65" s="532"/>
      <c r="BL65" s="532"/>
      <c r="BM65" s="532"/>
      <c r="BN65" s="532"/>
      <c r="BO65" s="533"/>
    </row>
    <row r="66" spans="3:67" ht="9.75" customHeight="1" x14ac:dyDescent="0.25">
      <c r="C66" s="420"/>
      <c r="D66" s="420"/>
      <c r="E66" s="420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4"/>
      <c r="AF66" s="535"/>
      <c r="AG66" s="535"/>
      <c r="AH66" s="535"/>
      <c r="AI66" s="535"/>
      <c r="AJ66" s="535"/>
      <c r="AK66" s="535"/>
      <c r="AL66" s="535"/>
      <c r="AM66" s="535"/>
      <c r="AN66" s="535"/>
      <c r="AO66" s="536"/>
      <c r="AP66" s="534"/>
      <c r="AQ66" s="535"/>
      <c r="AR66" s="535"/>
      <c r="AS66" s="535"/>
      <c r="AT66" s="535"/>
      <c r="AU66" s="535"/>
      <c r="AV66" s="535"/>
      <c r="AW66" s="535"/>
      <c r="AX66" s="535"/>
      <c r="AY66" s="535"/>
      <c r="AZ66" s="535"/>
      <c r="BA66" s="535"/>
      <c r="BB66" s="535"/>
      <c r="BC66" s="535"/>
      <c r="BD66" s="535"/>
      <c r="BE66" s="535"/>
      <c r="BF66" s="535"/>
      <c r="BG66" s="535"/>
      <c r="BH66" s="535"/>
      <c r="BI66" s="535"/>
      <c r="BJ66" s="535"/>
      <c r="BK66" s="535"/>
      <c r="BL66" s="535"/>
      <c r="BM66" s="535"/>
      <c r="BN66" s="535"/>
      <c r="BO66" s="536"/>
    </row>
    <row r="67" spans="3:67" ht="9.75" customHeight="1" x14ac:dyDescent="0.25">
      <c r="C67" s="420">
        <f>IF(F67&lt;&gt;"",3,"")</f>
        <v>3</v>
      </c>
      <c r="D67" s="420"/>
      <c r="E67" s="420"/>
      <c r="F67" s="537" t="str">
        <f>IF('Лист для заполнения'!$AT$34&gt;=4,"для определения стерильности","")</f>
        <v>для определения стерильности</v>
      </c>
      <c r="G67" s="537"/>
      <c r="H67" s="537"/>
      <c r="I67" s="537"/>
      <c r="J67" s="537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7"/>
      <c r="V67" s="537"/>
      <c r="W67" s="537"/>
      <c r="X67" s="537"/>
      <c r="Y67" s="537"/>
      <c r="Z67" s="537"/>
      <c r="AA67" s="537"/>
      <c r="AB67" s="537"/>
      <c r="AC67" s="537"/>
      <c r="AD67" s="537"/>
      <c r="AE67" s="525">
        <v>0.95</v>
      </c>
      <c r="AF67" s="526"/>
      <c r="AG67" s="526"/>
      <c r="AH67" s="526"/>
      <c r="AI67" s="526"/>
      <c r="AJ67" s="526"/>
      <c r="AK67" s="526"/>
      <c r="AL67" s="526"/>
      <c r="AM67" s="526"/>
      <c r="AN67" s="526"/>
      <c r="AO67" s="527"/>
      <c r="AP67" s="548">
        <v>3084.92</v>
      </c>
      <c r="AQ67" s="549"/>
      <c r="AR67" s="549"/>
      <c r="AS67" s="549"/>
      <c r="AT67" s="549"/>
      <c r="AU67" s="549"/>
      <c r="AV67" s="549"/>
      <c r="AW67" s="549"/>
      <c r="AX67" s="549"/>
      <c r="AY67" s="549"/>
      <c r="AZ67" s="549"/>
      <c r="BA67" s="549"/>
      <c r="BB67" s="549"/>
      <c r="BC67" s="549"/>
      <c r="BD67" s="549"/>
      <c r="BE67" s="549"/>
      <c r="BF67" s="549"/>
      <c r="BG67" s="549"/>
      <c r="BH67" s="549"/>
      <c r="BI67" s="549"/>
      <c r="BJ67" s="549"/>
      <c r="BK67" s="549"/>
      <c r="BL67" s="549"/>
      <c r="BM67" s="549"/>
      <c r="BN67" s="549"/>
      <c r="BO67" s="550"/>
    </row>
    <row r="68" spans="3:67" ht="9.75" customHeight="1" x14ac:dyDescent="0.25">
      <c r="C68" s="420"/>
      <c r="D68" s="420"/>
      <c r="E68" s="420"/>
      <c r="F68" s="537"/>
      <c r="G68" s="537"/>
      <c r="H68" s="537"/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28"/>
      <c r="AF68" s="529"/>
      <c r="AG68" s="529"/>
      <c r="AH68" s="529"/>
      <c r="AI68" s="529"/>
      <c r="AJ68" s="529"/>
      <c r="AK68" s="529"/>
      <c r="AL68" s="529"/>
      <c r="AM68" s="529"/>
      <c r="AN68" s="529"/>
      <c r="AO68" s="530"/>
      <c r="AP68" s="551"/>
      <c r="AQ68" s="552"/>
      <c r="AR68" s="552"/>
      <c r="AS68" s="552"/>
      <c r="AT68" s="552"/>
      <c r="AU68" s="552"/>
      <c r="AV68" s="552"/>
      <c r="AW68" s="552"/>
      <c r="AX68" s="552"/>
      <c r="AY68" s="552"/>
      <c r="AZ68" s="552"/>
      <c r="BA68" s="552"/>
      <c r="BB68" s="552"/>
      <c r="BC68" s="552"/>
      <c r="BD68" s="552"/>
      <c r="BE68" s="552"/>
      <c r="BF68" s="552"/>
      <c r="BG68" s="552"/>
      <c r="BH68" s="552"/>
      <c r="BI68" s="552"/>
      <c r="BJ68" s="552"/>
      <c r="BK68" s="552"/>
      <c r="BL68" s="552"/>
      <c r="BM68" s="552"/>
      <c r="BN68" s="552"/>
      <c r="BO68" s="553"/>
    </row>
    <row r="69" spans="3:67" ht="9.75" customHeight="1" x14ac:dyDescent="0.25">
      <c r="C69" s="420">
        <f>IF(F69&lt;&gt;"",4,"")</f>
        <v>4</v>
      </c>
      <c r="D69" s="420"/>
      <c r="E69" s="420"/>
      <c r="F69" s="537" t="str">
        <f>IF('Лист для заполнения'!$AT$34&gt;=4,"для определения содержания БЭ","")</f>
        <v>для определения содержания БЭ</v>
      </c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25">
        <v>0.94</v>
      </c>
      <c r="AF69" s="526"/>
      <c r="AG69" s="526"/>
      <c r="AH69" s="526"/>
      <c r="AI69" s="526"/>
      <c r="AJ69" s="526"/>
      <c r="AK69" s="526"/>
      <c r="AL69" s="526"/>
      <c r="AM69" s="526"/>
      <c r="AN69" s="526"/>
      <c r="AO69" s="527"/>
      <c r="AP69" s="525">
        <v>3059.79</v>
      </c>
      <c r="AQ69" s="526"/>
      <c r="AR69" s="526"/>
      <c r="AS69" s="526"/>
      <c r="AT69" s="526"/>
      <c r="AU69" s="526"/>
      <c r="AV69" s="526"/>
      <c r="AW69" s="526"/>
      <c r="AX69" s="526"/>
      <c r="AY69" s="526"/>
      <c r="AZ69" s="526"/>
      <c r="BA69" s="526"/>
      <c r="BB69" s="526"/>
      <c r="BC69" s="526"/>
      <c r="BD69" s="526"/>
      <c r="BE69" s="526"/>
      <c r="BF69" s="526"/>
      <c r="BG69" s="526"/>
      <c r="BH69" s="526"/>
      <c r="BI69" s="526"/>
      <c r="BJ69" s="526"/>
      <c r="BK69" s="526"/>
      <c r="BL69" s="526"/>
      <c r="BM69" s="526"/>
      <c r="BN69" s="526"/>
      <c r="BO69" s="527"/>
    </row>
    <row r="70" spans="3:67" ht="9.75" customHeight="1" x14ac:dyDescent="0.25">
      <c r="C70" s="420"/>
      <c r="D70" s="420"/>
      <c r="E70" s="420"/>
      <c r="F70" s="537"/>
      <c r="G70" s="537"/>
      <c r="H70" s="537"/>
      <c r="I70" s="537"/>
      <c r="J70" s="537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7"/>
      <c r="V70" s="537"/>
      <c r="W70" s="537"/>
      <c r="X70" s="537"/>
      <c r="Y70" s="537"/>
      <c r="Z70" s="537"/>
      <c r="AA70" s="537"/>
      <c r="AB70" s="537"/>
      <c r="AC70" s="537"/>
      <c r="AD70" s="537"/>
      <c r="AE70" s="528"/>
      <c r="AF70" s="529"/>
      <c r="AG70" s="529"/>
      <c r="AH70" s="529"/>
      <c r="AI70" s="529"/>
      <c r="AJ70" s="529"/>
      <c r="AK70" s="529"/>
      <c r="AL70" s="529"/>
      <c r="AM70" s="529"/>
      <c r="AN70" s="529"/>
      <c r="AO70" s="530"/>
      <c r="AP70" s="528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29"/>
      <c r="BG70" s="529"/>
      <c r="BH70" s="529"/>
      <c r="BI70" s="529"/>
      <c r="BJ70" s="529"/>
      <c r="BK70" s="529"/>
      <c r="BL70" s="529"/>
      <c r="BM70" s="529"/>
      <c r="BN70" s="529"/>
      <c r="BO70" s="530"/>
    </row>
    <row r="71" spans="3:67" ht="9.75" customHeight="1" x14ac:dyDescent="0.25">
      <c r="C71" s="420" t="str">
        <f>IF(F71&lt;&gt;"",5,"")</f>
        <v/>
      </c>
      <c r="D71" s="420"/>
      <c r="E71" s="420"/>
      <c r="F71" s="537" t="str">
        <f>IF('Лист для заполнения'!$AT$34=5,"для контроля качества","")</f>
        <v/>
      </c>
      <c r="G71" s="537"/>
      <c r="H71" s="537"/>
      <c r="I71" s="537"/>
      <c r="J71" s="537"/>
      <c r="K71" s="537"/>
      <c r="L71" s="537"/>
      <c r="M71" s="537"/>
      <c r="N71" s="537"/>
      <c r="O71" s="537"/>
      <c r="P71" s="537"/>
      <c r="Q71" s="537"/>
      <c r="R71" s="537"/>
      <c r="S71" s="537"/>
      <c r="T71" s="537"/>
      <c r="U71" s="537"/>
      <c r="V71" s="537"/>
      <c r="W71" s="537"/>
      <c r="X71" s="537"/>
      <c r="Y71" s="537"/>
      <c r="Z71" s="537"/>
      <c r="AA71" s="537"/>
      <c r="AB71" s="537"/>
      <c r="AC71" s="537"/>
      <c r="AD71" s="537"/>
      <c r="AE71" s="525"/>
      <c r="AF71" s="526"/>
      <c r="AG71" s="526"/>
      <c r="AH71" s="526"/>
      <c r="AI71" s="526"/>
      <c r="AJ71" s="526"/>
      <c r="AK71" s="526"/>
      <c r="AL71" s="526"/>
      <c r="AM71" s="526"/>
      <c r="AN71" s="526"/>
      <c r="AO71" s="527"/>
      <c r="AP71" s="525"/>
      <c r="AQ71" s="526"/>
      <c r="AR71" s="526"/>
      <c r="AS71" s="526"/>
      <c r="AT71" s="526"/>
      <c r="AU71" s="526"/>
      <c r="AV71" s="526"/>
      <c r="AW71" s="526"/>
      <c r="AX71" s="526"/>
      <c r="AY71" s="526"/>
      <c r="AZ71" s="526"/>
      <c r="BA71" s="526"/>
      <c r="BB71" s="526"/>
      <c r="BC71" s="526"/>
      <c r="BD71" s="526"/>
      <c r="BE71" s="526"/>
      <c r="BF71" s="526"/>
      <c r="BG71" s="526"/>
      <c r="BH71" s="526"/>
      <c r="BI71" s="526"/>
      <c r="BJ71" s="526"/>
      <c r="BK71" s="526"/>
      <c r="BL71" s="526"/>
      <c r="BM71" s="526"/>
      <c r="BN71" s="526"/>
      <c r="BO71" s="527"/>
    </row>
    <row r="72" spans="3:67" ht="9.75" customHeight="1" x14ac:dyDescent="0.25">
      <c r="C72" s="420"/>
      <c r="D72" s="420"/>
      <c r="E72" s="420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28"/>
      <c r="AF72" s="529"/>
      <c r="AG72" s="529"/>
      <c r="AH72" s="529"/>
      <c r="AI72" s="529"/>
      <c r="AJ72" s="529"/>
      <c r="AK72" s="529"/>
      <c r="AL72" s="529"/>
      <c r="AM72" s="529"/>
      <c r="AN72" s="529"/>
      <c r="AO72" s="530"/>
      <c r="AP72" s="528"/>
      <c r="AQ72" s="529"/>
      <c r="AR72" s="529"/>
      <c r="AS72" s="529"/>
      <c r="AT72" s="529"/>
      <c r="AU72" s="529"/>
      <c r="AV72" s="529"/>
      <c r="AW72" s="529"/>
      <c r="AX72" s="529"/>
      <c r="AY72" s="529"/>
      <c r="AZ72" s="529"/>
      <c r="BA72" s="529"/>
      <c r="BB72" s="529"/>
      <c r="BC72" s="529"/>
      <c r="BD72" s="529"/>
      <c r="BE72" s="529"/>
      <c r="BF72" s="529"/>
      <c r="BG72" s="529"/>
      <c r="BH72" s="529"/>
      <c r="BI72" s="529"/>
      <c r="BJ72" s="529"/>
      <c r="BK72" s="529"/>
      <c r="BL72" s="529"/>
      <c r="BM72" s="529"/>
      <c r="BN72" s="529"/>
      <c r="BO72" s="530"/>
    </row>
    <row r="73" spans="3:67" ht="6.95" customHeight="1" x14ac:dyDescent="0.25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</row>
    <row r="74" spans="3:67" ht="6.95" customHeight="1" x14ac:dyDescent="0.25"/>
    <row r="75" spans="3:67" ht="6.95" customHeight="1" x14ac:dyDescent="0.25"/>
    <row r="76" spans="3:67" ht="6.95" customHeight="1" x14ac:dyDescent="0.25"/>
    <row r="77" spans="3:67" ht="6.95" customHeight="1" x14ac:dyDescent="0.25"/>
    <row r="78" spans="3:67" ht="6.95" customHeight="1" x14ac:dyDescent="0.25"/>
    <row r="79" spans="3:67" ht="6.95" customHeight="1" x14ac:dyDescent="0.25"/>
    <row r="80" spans="3:67" ht="6.95" customHeight="1" x14ac:dyDescent="0.25"/>
    <row r="81" spans="73:84" ht="6.95" customHeight="1" x14ac:dyDescent="0.25"/>
    <row r="82" spans="73:84" ht="6.95" customHeight="1" x14ac:dyDescent="0.25"/>
    <row r="83" spans="73:84" ht="6.95" customHeight="1" x14ac:dyDescent="0.25"/>
    <row r="84" spans="73:84" ht="6.95" customHeight="1" x14ac:dyDescent="0.25"/>
    <row r="85" spans="73:84" ht="6.95" customHeight="1" x14ac:dyDescent="0.25"/>
    <row r="86" spans="73:84" ht="6.95" customHeight="1" x14ac:dyDescent="0.25"/>
    <row r="87" spans="73:84" ht="6.95" customHeight="1" x14ac:dyDescent="0.25"/>
    <row r="88" spans="73:84" ht="6.95" customHeight="1" x14ac:dyDescent="0.25"/>
    <row r="89" spans="73:84" ht="6.95" customHeight="1" x14ac:dyDescent="0.25"/>
    <row r="90" spans="73:84" ht="6.95" customHeight="1" x14ac:dyDescent="0.25"/>
    <row r="91" spans="73:84" ht="6.95" customHeight="1" x14ac:dyDescent="0.25"/>
    <row r="92" spans="73:84" ht="6.95" customHeight="1" x14ac:dyDescent="0.25"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spans="73:84" ht="6.95" customHeight="1" x14ac:dyDescent="0.25">
      <c r="BU93" s="8"/>
      <c r="BV93" s="257" t="s">
        <v>388</v>
      </c>
      <c r="BW93" s="258"/>
      <c r="BX93" s="258"/>
      <c r="BY93" s="258"/>
      <c r="BZ93" s="258"/>
      <c r="CA93" s="258"/>
      <c r="CB93" s="258"/>
      <c r="CC93" s="258"/>
      <c r="CD93" s="258"/>
      <c r="CE93" s="259"/>
    </row>
    <row r="94" spans="73:84" ht="6.95" customHeight="1" x14ac:dyDescent="0.25">
      <c r="BU94" s="8"/>
      <c r="BV94" s="260" t="s">
        <v>52</v>
      </c>
      <c r="BW94" s="261"/>
      <c r="BX94" s="261"/>
      <c r="BY94" s="261"/>
      <c r="BZ94" s="261"/>
      <c r="CA94" s="261"/>
      <c r="CB94" s="261"/>
      <c r="CC94" s="261"/>
      <c r="CD94" s="261"/>
      <c r="CE94" s="262"/>
    </row>
    <row r="95" spans="73:84" ht="6.95" customHeight="1" x14ac:dyDescent="0.25">
      <c r="BU95" s="8"/>
      <c r="BV95" s="253"/>
      <c r="BW95" s="254"/>
      <c r="BX95" s="254"/>
      <c r="BY95" s="254"/>
      <c r="BZ95" s="254"/>
      <c r="CA95" s="254"/>
      <c r="CB95" s="254"/>
      <c r="CC95" s="255"/>
      <c r="CD95" s="255"/>
      <c r="CE95" s="255"/>
    </row>
    <row r="96" spans="73:84" ht="6.95" customHeight="1" x14ac:dyDescent="0.25">
      <c r="BU96" s="8"/>
      <c r="BV96" s="257" t="s">
        <v>55</v>
      </c>
      <c r="BW96" s="258"/>
      <c r="BX96" s="258"/>
      <c r="BY96" s="258"/>
      <c r="BZ96" s="258"/>
      <c r="CA96" s="258"/>
      <c r="CB96" s="263"/>
      <c r="CC96" s="264"/>
      <c r="CD96" s="264"/>
      <c r="CE96" s="265"/>
      <c r="CF96" s="250"/>
    </row>
    <row r="97" spans="73:84" ht="6.95" customHeight="1" x14ac:dyDescent="0.25">
      <c r="BU97" s="8"/>
      <c r="BV97" s="266" t="s">
        <v>386</v>
      </c>
      <c r="BW97" s="267"/>
      <c r="BX97" s="267"/>
      <c r="BY97" s="267"/>
      <c r="BZ97" s="267"/>
      <c r="CA97" s="267"/>
      <c r="CB97" s="268"/>
      <c r="CC97" s="21"/>
      <c r="CD97" s="21"/>
      <c r="CE97" s="26"/>
    </row>
    <row r="98" spans="73:84" ht="6.95" customHeight="1" x14ac:dyDescent="0.25">
      <c r="BU98" s="8"/>
      <c r="BV98" s="266" t="s">
        <v>52</v>
      </c>
      <c r="BW98" s="267"/>
      <c r="BX98" s="267"/>
      <c r="BY98" s="267"/>
      <c r="BZ98" s="267"/>
      <c r="CA98" s="267"/>
      <c r="CB98" s="267"/>
      <c r="CC98" s="238"/>
      <c r="CD98" s="251"/>
      <c r="CE98" s="269"/>
      <c r="CF98" s="250"/>
    </row>
    <row r="99" spans="73:84" ht="6.95" customHeight="1" x14ac:dyDescent="0.25">
      <c r="BU99" s="8"/>
      <c r="BV99" s="266" t="s">
        <v>387</v>
      </c>
      <c r="BW99" s="267"/>
      <c r="BX99" s="267"/>
      <c r="BY99" s="267"/>
      <c r="BZ99" s="267"/>
      <c r="CA99" s="267"/>
      <c r="CB99" s="267"/>
      <c r="CC99" s="238"/>
      <c r="CD99" s="251"/>
      <c r="CE99" s="269"/>
      <c r="CF99" s="250"/>
    </row>
    <row r="100" spans="73:84" ht="6.95" customHeight="1" x14ac:dyDescent="0.25">
      <c r="BU100" s="8"/>
      <c r="BV100" s="260" t="s">
        <v>343</v>
      </c>
      <c r="BW100" s="261"/>
      <c r="BX100" s="261"/>
      <c r="BY100" s="261"/>
      <c r="BZ100" s="261"/>
      <c r="CA100" s="261"/>
      <c r="CB100" s="261"/>
      <c r="CC100" s="187"/>
      <c r="CD100" s="270"/>
      <c r="CE100" s="271"/>
      <c r="CF100" s="250"/>
    </row>
    <row r="101" spans="73:84" ht="6.95" customHeight="1" x14ac:dyDescent="0.25">
      <c r="BU101" s="8"/>
      <c r="CC101" s="256"/>
      <c r="CD101" s="255"/>
      <c r="CE101" s="255"/>
      <c r="CF101" s="250"/>
    </row>
    <row r="102" spans="73:84" ht="6.95" customHeight="1" x14ac:dyDescent="0.25">
      <c r="BU102" s="8"/>
      <c r="BV102" s="257" t="s">
        <v>388</v>
      </c>
      <c r="BW102" s="258"/>
      <c r="BX102" s="258"/>
      <c r="BY102" s="258"/>
      <c r="BZ102" s="258"/>
      <c r="CA102" s="258"/>
      <c r="CB102" s="258"/>
      <c r="CC102" s="258"/>
      <c r="CD102" s="258"/>
      <c r="CE102" s="259"/>
      <c r="CF102" s="250"/>
    </row>
    <row r="103" spans="73:84" ht="6.95" customHeight="1" x14ac:dyDescent="0.25">
      <c r="BU103" s="8"/>
      <c r="BV103" s="257" t="s">
        <v>55</v>
      </c>
      <c r="BW103" s="272"/>
      <c r="BX103" s="272"/>
      <c r="BY103" s="272"/>
      <c r="BZ103" s="272"/>
      <c r="CA103" s="272"/>
      <c r="CB103" s="258"/>
      <c r="CC103" s="272"/>
      <c r="CD103" s="272"/>
      <c r="CE103" s="273"/>
      <c r="CF103" s="250"/>
    </row>
    <row r="104" spans="73:84" ht="6.95" customHeight="1" x14ac:dyDescent="0.25">
      <c r="BU104" s="8"/>
      <c r="BV104" s="260" t="s">
        <v>52</v>
      </c>
      <c r="BW104" s="190"/>
      <c r="BX104" s="190"/>
      <c r="BY104" s="190"/>
      <c r="BZ104" s="190"/>
      <c r="CA104" s="190"/>
      <c r="CB104" s="190"/>
      <c r="CC104" s="190"/>
      <c r="CD104" s="190"/>
      <c r="CE104" s="274"/>
      <c r="CF104" s="250"/>
    </row>
    <row r="105" spans="73:84" ht="6.95" customHeight="1" x14ac:dyDescent="0.25">
      <c r="BU105" s="8"/>
      <c r="CF105" s="250"/>
    </row>
    <row r="106" spans="73:84" ht="6.95" customHeight="1" x14ac:dyDescent="0.25">
      <c r="BU106" s="8"/>
      <c r="BV106" s="257" t="s">
        <v>388</v>
      </c>
      <c r="BW106" s="272"/>
      <c r="BX106" s="272"/>
      <c r="BY106" s="272"/>
      <c r="BZ106" s="258"/>
      <c r="CA106" s="258"/>
      <c r="CB106" s="272"/>
      <c r="CC106" s="186"/>
      <c r="CD106" s="264"/>
      <c r="CE106" s="265"/>
      <c r="CF106" s="250"/>
    </row>
    <row r="107" spans="73:84" ht="6.95" customHeight="1" x14ac:dyDescent="0.25">
      <c r="BU107" s="8"/>
      <c r="BV107" s="260" t="s">
        <v>344</v>
      </c>
      <c r="BW107" s="190"/>
      <c r="BX107" s="190"/>
      <c r="BY107" s="190"/>
      <c r="BZ107" s="261"/>
      <c r="CA107" s="261"/>
      <c r="CB107" s="190"/>
      <c r="CC107" s="187"/>
      <c r="CD107" s="270"/>
      <c r="CE107" s="271"/>
      <c r="CF107" s="250"/>
    </row>
    <row r="108" spans="73:84" ht="6.95" customHeight="1" x14ac:dyDescent="0.25">
      <c r="BU108" s="8"/>
      <c r="BZ108" s="252"/>
      <c r="CA108" s="252"/>
      <c r="CC108" s="256"/>
      <c r="CD108" s="255"/>
      <c r="CE108" s="255"/>
    </row>
    <row r="109" spans="73:84" ht="6.95" customHeight="1" x14ac:dyDescent="0.25">
      <c r="BU109" s="8"/>
      <c r="BV109" s="257" t="s">
        <v>18</v>
      </c>
      <c r="BW109" s="258"/>
      <c r="BX109" s="258"/>
      <c r="BY109" s="258"/>
      <c r="BZ109" s="272"/>
      <c r="CA109" s="272"/>
      <c r="CB109" s="258"/>
      <c r="CC109" s="186"/>
      <c r="CD109" s="264"/>
      <c r="CE109" s="265"/>
      <c r="CF109" s="250"/>
    </row>
    <row r="110" spans="73:84" ht="6.95" customHeight="1" x14ac:dyDescent="0.25">
      <c r="BU110" s="8"/>
      <c r="BV110" s="266" t="s">
        <v>389</v>
      </c>
      <c r="BW110" s="267"/>
      <c r="BX110" s="267"/>
      <c r="BY110" s="267"/>
      <c r="BZ110" s="267"/>
      <c r="CA110" s="267"/>
      <c r="CB110" s="74"/>
      <c r="CC110" s="238"/>
      <c r="CD110" s="21"/>
      <c r="CE110" s="269"/>
      <c r="CF110" s="250"/>
    </row>
    <row r="111" spans="73:84" ht="6.95" customHeight="1" x14ac:dyDescent="0.25">
      <c r="BU111" s="8"/>
      <c r="BV111" s="260" t="s">
        <v>53</v>
      </c>
      <c r="BW111" s="261"/>
      <c r="BX111" s="261"/>
      <c r="BY111" s="261"/>
      <c r="BZ111" s="261"/>
      <c r="CA111" s="261"/>
      <c r="CB111" s="261"/>
      <c r="CC111" s="261"/>
      <c r="CD111" s="261"/>
      <c r="CE111" s="262"/>
      <c r="CF111" s="250"/>
    </row>
    <row r="112" spans="73:84" ht="6.95" customHeight="1" x14ac:dyDescent="0.25">
      <c r="BU112" s="8"/>
      <c r="BZ112" s="8"/>
      <c r="CA112" s="8"/>
      <c r="CB112" s="8"/>
      <c r="CC112" s="8"/>
      <c r="CD112" s="8"/>
      <c r="CE112" s="255"/>
      <c r="CF112" s="250"/>
    </row>
    <row r="113" spans="73:84" ht="6.95" customHeight="1" x14ac:dyDescent="0.25">
      <c r="BU113" s="8"/>
      <c r="BV113" s="257" t="s">
        <v>18</v>
      </c>
      <c r="BW113" s="258"/>
      <c r="BX113" s="258"/>
      <c r="BY113" s="258"/>
      <c r="BZ113" s="264"/>
      <c r="CA113" s="264"/>
      <c r="CB113" s="264"/>
      <c r="CC113" s="264"/>
      <c r="CD113" s="264"/>
      <c r="CE113" s="265"/>
      <c r="CF113" s="250"/>
    </row>
    <row r="114" spans="73:84" ht="6.95" customHeight="1" x14ac:dyDescent="0.25">
      <c r="BU114" s="8"/>
      <c r="BV114" s="260" t="s">
        <v>52</v>
      </c>
      <c r="BW114" s="261"/>
      <c r="BX114" s="261"/>
      <c r="BY114" s="261"/>
      <c r="BZ114" s="108"/>
      <c r="CA114" s="108"/>
      <c r="CB114" s="108"/>
      <c r="CC114" s="108"/>
      <c r="CD114" s="108"/>
      <c r="CE114" s="271"/>
      <c r="CF114" s="250"/>
    </row>
    <row r="115" spans="73:84" ht="6.95" customHeight="1" x14ac:dyDescent="0.25"/>
    <row r="116" spans="73:84" ht="6.95" customHeight="1" x14ac:dyDescent="0.25"/>
    <row r="117" spans="73:84" ht="6.95" customHeight="1" x14ac:dyDescent="0.25"/>
    <row r="118" spans="73:84" ht="6.95" customHeight="1" x14ac:dyDescent="0.25"/>
    <row r="119" spans="73:84" ht="6.95" customHeight="1" x14ac:dyDescent="0.25"/>
    <row r="120" spans="73:84" ht="6.95" customHeight="1" x14ac:dyDescent="0.25"/>
    <row r="121" spans="73:84" ht="6.95" customHeight="1" x14ac:dyDescent="0.25"/>
    <row r="122" spans="73:84" ht="6.95" customHeight="1" x14ac:dyDescent="0.25"/>
    <row r="123" spans="73:84" ht="6.95" customHeight="1" x14ac:dyDescent="0.25"/>
    <row r="124" spans="73:84" ht="6.95" customHeight="1" x14ac:dyDescent="0.25"/>
    <row r="125" spans="73:84" ht="6.95" customHeight="1" x14ac:dyDescent="0.25"/>
    <row r="126" spans="73:84" ht="6.95" customHeight="1" x14ac:dyDescent="0.25"/>
    <row r="127" spans="73:84" ht="6.95" customHeight="1" x14ac:dyDescent="0.25"/>
    <row r="128" spans="73:84" ht="6.95" customHeight="1" x14ac:dyDescent="0.25"/>
    <row r="129" ht="6.95" customHeight="1" x14ac:dyDescent="0.25"/>
    <row r="130" ht="6.95" customHeight="1" x14ac:dyDescent="0.25"/>
    <row r="131" ht="6.95" customHeight="1" x14ac:dyDescent="0.25"/>
    <row r="132" ht="6.95" customHeight="1" x14ac:dyDescent="0.25"/>
    <row r="133" ht="6.95" customHeight="1" x14ac:dyDescent="0.25"/>
    <row r="134" ht="6.95" customHeight="1" x14ac:dyDescent="0.25"/>
    <row r="135" ht="6.95" customHeight="1" x14ac:dyDescent="0.25"/>
    <row r="136" ht="6.95" customHeight="1" x14ac:dyDescent="0.25"/>
    <row r="137" ht="6.95" customHeight="1" x14ac:dyDescent="0.25"/>
    <row r="138" ht="6.95" customHeight="1" x14ac:dyDescent="0.25"/>
    <row r="139" ht="6.95" customHeight="1" x14ac:dyDescent="0.25"/>
    <row r="140" ht="6.95" customHeight="1" x14ac:dyDescent="0.25"/>
    <row r="141" ht="6.95" customHeight="1" x14ac:dyDescent="0.25"/>
    <row r="142" ht="6.95" customHeight="1" x14ac:dyDescent="0.25"/>
    <row r="143" ht="6.95" customHeight="1" x14ac:dyDescent="0.25"/>
    <row r="144" ht="6.95" customHeight="1" x14ac:dyDescent="0.25"/>
    <row r="145" ht="6.95" customHeight="1" x14ac:dyDescent="0.25"/>
    <row r="146" ht="6.95" customHeight="1" x14ac:dyDescent="0.25"/>
    <row r="147" ht="6.95" customHeight="1" x14ac:dyDescent="0.25"/>
    <row r="148" ht="6.95" customHeight="1" x14ac:dyDescent="0.25"/>
    <row r="149" ht="6.95" customHeight="1" x14ac:dyDescent="0.25"/>
    <row r="150" ht="6.95" customHeight="1" x14ac:dyDescent="0.25"/>
    <row r="151" ht="6.95" customHeight="1" x14ac:dyDescent="0.25"/>
    <row r="152" ht="6.95" customHeight="1" x14ac:dyDescent="0.25"/>
    <row r="153" ht="6.95" customHeight="1" x14ac:dyDescent="0.25"/>
    <row r="154" ht="6.95" customHeight="1" x14ac:dyDescent="0.25"/>
    <row r="155" ht="6.95" customHeight="1" x14ac:dyDescent="0.25"/>
    <row r="156" ht="6.95" customHeight="1" x14ac:dyDescent="0.25"/>
    <row r="157" ht="6.95" customHeight="1" x14ac:dyDescent="0.25"/>
    <row r="158" ht="6.95" customHeight="1" x14ac:dyDescent="0.25"/>
    <row r="159" ht="6.95" customHeight="1" x14ac:dyDescent="0.25"/>
    <row r="160" ht="6.95" customHeight="1" x14ac:dyDescent="0.25"/>
    <row r="161" ht="6.95" customHeight="1" x14ac:dyDescent="0.25"/>
    <row r="162" ht="6.95" customHeight="1" x14ac:dyDescent="0.25"/>
    <row r="163" ht="6.95" customHeight="1" x14ac:dyDescent="0.25"/>
    <row r="164" ht="6.95" customHeight="1" x14ac:dyDescent="0.25"/>
    <row r="165" ht="6.95" customHeight="1" x14ac:dyDescent="0.25"/>
    <row r="166" ht="6.95" customHeight="1" x14ac:dyDescent="0.25"/>
    <row r="167" ht="6.95" customHeight="1" x14ac:dyDescent="0.25"/>
    <row r="168" ht="6.95" customHeight="1" x14ac:dyDescent="0.25"/>
    <row r="169" ht="6.95" customHeight="1" x14ac:dyDescent="0.25"/>
    <row r="170" ht="6.95" customHeight="1" x14ac:dyDescent="0.25"/>
    <row r="171" ht="6.95" customHeight="1" x14ac:dyDescent="0.25"/>
    <row r="172" ht="6.95" customHeight="1" x14ac:dyDescent="0.25"/>
    <row r="173" ht="6.95" customHeight="1" x14ac:dyDescent="0.25"/>
    <row r="174" ht="6.95" customHeight="1" x14ac:dyDescent="0.25"/>
    <row r="175" ht="6.95" customHeight="1" x14ac:dyDescent="0.25"/>
    <row r="176" ht="6.95" customHeight="1" x14ac:dyDescent="0.25"/>
    <row r="177" ht="6.95" customHeight="1" x14ac:dyDescent="0.25"/>
    <row r="178" ht="6.95" customHeight="1" x14ac:dyDescent="0.25"/>
    <row r="179" ht="6.95" customHeight="1" x14ac:dyDescent="0.25"/>
    <row r="180" ht="6.95" customHeight="1" x14ac:dyDescent="0.25"/>
    <row r="181" ht="6.95" customHeight="1" x14ac:dyDescent="0.25"/>
    <row r="182" ht="6.95" customHeight="1" x14ac:dyDescent="0.25"/>
    <row r="183" ht="6.95" customHeight="1" x14ac:dyDescent="0.25"/>
    <row r="184" ht="6.95" customHeight="1" x14ac:dyDescent="0.25"/>
    <row r="185" ht="6.95" customHeight="1" x14ac:dyDescent="0.25"/>
    <row r="186" ht="6.95" customHeight="1" x14ac:dyDescent="0.25"/>
    <row r="187" ht="6.95" customHeight="1" x14ac:dyDescent="0.25"/>
    <row r="188" ht="6.95" customHeight="1" x14ac:dyDescent="0.25"/>
  </sheetData>
  <mergeCells count="118">
    <mergeCell ref="C17:G18"/>
    <mergeCell ref="J3:S4"/>
    <mergeCell ref="N9:S10"/>
    <mergeCell ref="C11:M14"/>
    <mergeCell ref="C7:M8"/>
    <mergeCell ref="C9:M10"/>
    <mergeCell ref="N11:S14"/>
    <mergeCell ref="C5:I6"/>
    <mergeCell ref="N7:S8"/>
    <mergeCell ref="C3:I4"/>
    <mergeCell ref="BE3:BP4"/>
    <mergeCell ref="BE25:BP26"/>
    <mergeCell ref="BE7:BP8"/>
    <mergeCell ref="BE9:BP10"/>
    <mergeCell ref="BE11:BP12"/>
    <mergeCell ref="BE15:BP16"/>
    <mergeCell ref="BE19:BP20"/>
    <mergeCell ref="BE17:CG18"/>
    <mergeCell ref="BQ19:CG20"/>
    <mergeCell ref="BQ9:CG10"/>
    <mergeCell ref="BQ21:CG22"/>
    <mergeCell ref="BE5:CG6"/>
    <mergeCell ref="BQ3:CG4"/>
    <mergeCell ref="BE13:BP14"/>
    <mergeCell ref="BE21:BP22"/>
    <mergeCell ref="BQ7:CG8"/>
    <mergeCell ref="BQ15:CG16"/>
    <mergeCell ref="AM34:AS35"/>
    <mergeCell ref="AM36:AS37"/>
    <mergeCell ref="X34:AI35"/>
    <mergeCell ref="BQ11:CG12"/>
    <mergeCell ref="BQ13:CG14"/>
    <mergeCell ref="AM30:AX31"/>
    <mergeCell ref="AT32:AX33"/>
    <mergeCell ref="AT34:AX35"/>
    <mergeCell ref="AR25:BB26"/>
    <mergeCell ref="AF25:AQ26"/>
    <mergeCell ref="AF19:AQ20"/>
    <mergeCell ref="BQ29:CG32"/>
    <mergeCell ref="BE29:BP32"/>
    <mergeCell ref="BE27:CG28"/>
    <mergeCell ref="AV53:BC55"/>
    <mergeCell ref="BD53:BO55"/>
    <mergeCell ref="AF17:BB18"/>
    <mergeCell ref="AR27:BB28"/>
    <mergeCell ref="X38:AC39"/>
    <mergeCell ref="AD38:AI39"/>
    <mergeCell ref="X32:AC33"/>
    <mergeCell ref="AD32:AI33"/>
    <mergeCell ref="C30:AI31"/>
    <mergeCell ref="C38:W39"/>
    <mergeCell ref="C36:W37"/>
    <mergeCell ref="C34:W35"/>
    <mergeCell ref="C32:W33"/>
    <mergeCell ref="X36:AI37"/>
    <mergeCell ref="C19:G20"/>
    <mergeCell ref="C21:G22"/>
    <mergeCell ref="BD50:BO52"/>
    <mergeCell ref="C50:BC52"/>
    <mergeCell ref="BD47:BO49"/>
    <mergeCell ref="C44:BC46"/>
    <mergeCell ref="C42:BO43"/>
    <mergeCell ref="BD44:BO46"/>
    <mergeCell ref="BE23:CG24"/>
    <mergeCell ref="BQ25:CG26"/>
    <mergeCell ref="AF5:BB6"/>
    <mergeCell ref="H17:S18"/>
    <mergeCell ref="AR19:BB20"/>
    <mergeCell ref="AR21:BB22"/>
    <mergeCell ref="AR23:BB24"/>
    <mergeCell ref="T17:AD18"/>
    <mergeCell ref="J5:S6"/>
    <mergeCell ref="C23:G24"/>
    <mergeCell ref="AV47:BC49"/>
    <mergeCell ref="H19:S20"/>
    <mergeCell ref="H21:S22"/>
    <mergeCell ref="H23:S24"/>
    <mergeCell ref="T19:AD20"/>
    <mergeCell ref="T21:AD22"/>
    <mergeCell ref="T23:AD24"/>
    <mergeCell ref="AF27:AQ28"/>
    <mergeCell ref="AF21:AQ22"/>
    <mergeCell ref="AF23:AQ24"/>
    <mergeCell ref="AH7:AK10"/>
    <mergeCell ref="AS7:AV10"/>
    <mergeCell ref="AL7:AO10"/>
    <mergeCell ref="AW7:AZ10"/>
    <mergeCell ref="AT36:AX37"/>
    <mergeCell ref="AM32:AS33"/>
    <mergeCell ref="F60:AD62"/>
    <mergeCell ref="AE60:AO62"/>
    <mergeCell ref="C60:E62"/>
    <mergeCell ref="C58:BO59"/>
    <mergeCell ref="F63:AD64"/>
    <mergeCell ref="F65:AD66"/>
    <mergeCell ref="F67:AD68"/>
    <mergeCell ref="AP60:BO61"/>
    <mergeCell ref="BA62:BC62"/>
    <mergeCell ref="BF62:BH62"/>
    <mergeCell ref="AP62:AZ62"/>
    <mergeCell ref="BI62:BO62"/>
    <mergeCell ref="C63:E64"/>
    <mergeCell ref="C65:E66"/>
    <mergeCell ref="C67:E68"/>
    <mergeCell ref="AP63:BO64"/>
    <mergeCell ref="AP65:BO66"/>
    <mergeCell ref="AP67:BO68"/>
    <mergeCell ref="AP69:BO70"/>
    <mergeCell ref="AP71:BO72"/>
    <mergeCell ref="C69:E70"/>
    <mergeCell ref="C71:E72"/>
    <mergeCell ref="AE63:AO64"/>
    <mergeCell ref="AE65:AO66"/>
    <mergeCell ref="AE67:AO68"/>
    <mergeCell ref="AE69:AO70"/>
    <mergeCell ref="AE71:AO72"/>
    <mergeCell ref="F69:AD70"/>
    <mergeCell ref="F71:AD72"/>
  </mergeCells>
  <dataValidations count="6">
    <dataValidation type="list" allowBlank="1" showInputMessage="1" showErrorMessage="1" sqref="BE7:BP8">
      <formula1>$BV$93:$BV$94</formula1>
    </dataValidation>
    <dataValidation type="list" allowBlank="1" showInputMessage="1" showErrorMessage="1" sqref="BE9:BP12">
      <formula1>$BV$96:$BV$100</formula1>
    </dataValidation>
    <dataValidation type="list" allowBlank="1" showInputMessage="1" showErrorMessage="1" sqref="BE19:BP22">
      <formula1>$BV$109:$BV$111</formula1>
    </dataValidation>
    <dataValidation type="list" allowBlank="1" showInputMessage="1" showErrorMessage="1" sqref="BE29">
      <formula1>$BV$113:$BV$114</formula1>
    </dataValidation>
    <dataValidation type="list" allowBlank="1" showInputMessage="1" showErrorMessage="1" sqref="BE15:BP16">
      <formula1>$BV$106:$BV$107</formula1>
    </dataValidation>
    <dataValidation type="list" allowBlank="1" showInputMessage="1" showErrorMessage="1" sqref="BE13:BP14">
      <formula1>$BV$102:$BV$104</formula1>
    </dataValidation>
  </dataValidations>
  <pageMargins left="1.0416666666666666E-2" right="0.16666666666666666" top="1.0416666666666666E-2" bottom="1.0416666666666666E-2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20</vt:i4>
      </vt:variant>
    </vt:vector>
  </HeadingPairs>
  <TitlesOfParts>
    <vt:vector size="25" baseType="lpstr">
      <vt:lpstr>паспорта</vt:lpstr>
      <vt:lpstr>Требования</vt:lpstr>
      <vt:lpstr>Требованиe print</vt:lpstr>
      <vt:lpstr>ДОСЬЕ</vt:lpstr>
      <vt:lpstr>Лист для заполнения</vt:lpstr>
      <vt:lpstr>ДОСЬЕ!Вода_O_18</vt:lpstr>
      <vt:lpstr>ДОСЬЕ!Дозирующий_набор</vt:lpstr>
      <vt:lpstr>'Лист для заполнения'!Инженер_радиохимик_синтез</vt:lpstr>
      <vt:lpstr>'Лист для заполнения'!Инженер_радиохимик_фасовка</vt:lpstr>
      <vt:lpstr>ДОСЬЕ!Капиллярный_удлинитель</vt:lpstr>
      <vt:lpstr>ДОСЬЕ!Количество_УКТ</vt:lpstr>
      <vt:lpstr>'Лист для заполнения'!Лаборант</vt:lpstr>
      <vt:lpstr>ДОСЬЕ!Набор_вспомогательных_материалов</vt:lpstr>
      <vt:lpstr>ДОСЬЕ!Набор_колпачков</vt:lpstr>
      <vt:lpstr>ДОСЬЕ!Набор_реагентов</vt:lpstr>
      <vt:lpstr>ДОСЬЕ!Набор_флаконов</vt:lpstr>
      <vt:lpstr>ДОСЬЕ!Натрия_хлорид</vt:lpstr>
      <vt:lpstr>'Лист для заполнения'!Оператор_Цикла</vt:lpstr>
      <vt:lpstr>ДОСЬЕ!Процессор_для_синтеза</vt:lpstr>
      <vt:lpstr>'Лист для заполнения'!Рук_ОКК</vt:lpstr>
      <vt:lpstr>'Лист для заполнения'!Рук_ООК_отд</vt:lpstr>
      <vt:lpstr>'Лист для заполнения'!Рук_ОТП</vt:lpstr>
      <vt:lpstr>ДОСЬЕ!Трифлат_маннозы</vt:lpstr>
      <vt:lpstr>'Лист для заполнения'!Уполномоченное_лицо</vt:lpstr>
      <vt:lpstr>'Лист для заполнения'!Химик_аналитик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Ашанин Илья Андреевич</dc:creator>
  <cp:lastModifiedBy>Никитин Антон Владимирович</cp:lastModifiedBy>
  <cp:lastPrinted>2024-01-06T05:10:17Z</cp:lastPrinted>
  <dcterms:created xsi:type="dcterms:W3CDTF">2023-07-07T03:47:21Z</dcterms:created>
  <dcterms:modified xsi:type="dcterms:W3CDTF">2024-01-06T05:10:29Z</dcterms:modified>
</cp:coreProperties>
</file>